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ina\Desktop\Képviselő-testületi ülések anyagai\2026\Nemzetiségi\Képviselő-testületi ülés 2026.02.19\Előterjesztések\"/>
    </mc:Choice>
  </mc:AlternateContent>
  <xr:revisionPtr revIDLastSave="0" documentId="8_{B5D61649-1671-44BA-8741-D81875FD8F6D}" xr6:coauthVersionLast="47" xr6:coauthVersionMax="47" xr10:uidLastSave="{00000000-0000-0000-0000-000000000000}"/>
  <bookViews>
    <workbookView xWindow="-120" yWindow="-120" windowWidth="29040" windowHeight="15840" activeTab="8" xr2:uid="{42A631C1-D01B-47FC-9D6E-0B3609A6FB28}"/>
  </bookViews>
  <sheets>
    <sheet name="1. melléklet" sheetId="1" r:id="rId1"/>
    <sheet name="2. melléklet" sheetId="2" r:id="rId2"/>
    <sheet name="3. melléklet" sheetId="15" r:id="rId3"/>
    <sheet name="4.melléklet" sheetId="3" r:id="rId4"/>
    <sheet name="5. melléklet" sheetId="4" r:id="rId5"/>
    <sheet name="6. melléklet" sheetId="5" r:id="rId6"/>
    <sheet name="7.melléklet" sheetId="7" r:id="rId7"/>
    <sheet name="8.melléklet" sheetId="8" r:id="rId8"/>
    <sheet name="9. melléklet" sheetId="14" r:id="rId9"/>
  </sheets>
  <definedNames>
    <definedName name="_xlnm.Print_Area" localSheetId="4">'5. melléklet'!$A$1:$F$145</definedName>
    <definedName name="_xlnm.Print_Area" localSheetId="7">'8.melléklet'!$A$1:$G$35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3" i="2" l="1"/>
  <c r="F102" i="3"/>
  <c r="G102" i="3" s="1"/>
  <c r="F103" i="3"/>
  <c r="G103" i="3" s="1"/>
  <c r="F104" i="3"/>
  <c r="G104" i="3"/>
  <c r="F105" i="3"/>
  <c r="G105" i="3" s="1"/>
  <c r="F106" i="3"/>
  <c r="G106" i="3"/>
  <c r="F107" i="3"/>
  <c r="G107" i="3"/>
  <c r="F108" i="3"/>
  <c r="G108" i="3"/>
  <c r="F109" i="3"/>
  <c r="G109" i="3" s="1"/>
  <c r="F110" i="3"/>
  <c r="G110" i="3"/>
  <c r="F111" i="3"/>
  <c r="G111" i="3" s="1"/>
  <c r="F112" i="3"/>
  <c r="G112" i="3"/>
  <c r="F113" i="3"/>
  <c r="G113" i="3" s="1"/>
  <c r="F114" i="3"/>
  <c r="G114" i="3"/>
  <c r="F115" i="3"/>
  <c r="G115" i="3"/>
  <c r="F117" i="3"/>
  <c r="G117" i="3" s="1"/>
  <c r="F118" i="3"/>
  <c r="G118" i="3"/>
  <c r="F119" i="3"/>
  <c r="G119" i="3" s="1"/>
  <c r="F120" i="3"/>
  <c r="G120" i="3"/>
  <c r="F121" i="3"/>
  <c r="G121" i="3" s="1"/>
  <c r="F122" i="3"/>
  <c r="G122" i="3"/>
  <c r="F123" i="3"/>
  <c r="G123" i="3"/>
  <c r="F124" i="3"/>
  <c r="G124" i="3"/>
  <c r="F125" i="3"/>
  <c r="G125" i="3" s="1"/>
  <c r="F126" i="3"/>
  <c r="G126" i="3"/>
  <c r="F127" i="3"/>
  <c r="G127" i="3" s="1"/>
  <c r="F128" i="3"/>
  <c r="G128" i="3"/>
  <c r="F129" i="3"/>
  <c r="G129" i="3" s="1"/>
  <c r="F130" i="3"/>
  <c r="G130" i="3"/>
  <c r="F131" i="3"/>
  <c r="G131" i="3"/>
  <c r="F132" i="3"/>
  <c r="G132" i="3"/>
  <c r="F133" i="3"/>
  <c r="G133" i="3" s="1"/>
  <c r="F134" i="3"/>
  <c r="G134" i="3"/>
  <c r="F135" i="3"/>
  <c r="G135" i="3" s="1"/>
  <c r="F136" i="3"/>
  <c r="G136" i="3"/>
  <c r="F137" i="3"/>
  <c r="G137" i="3" s="1"/>
  <c r="F138" i="3"/>
  <c r="G138" i="3"/>
  <c r="F139" i="3"/>
  <c r="G139" i="3"/>
  <c r="F140" i="3"/>
  <c r="G140" i="3"/>
  <c r="F141" i="3"/>
  <c r="G141" i="3" s="1"/>
  <c r="F19" i="3"/>
  <c r="G19" i="3"/>
  <c r="F20" i="3"/>
  <c r="G20" i="3"/>
  <c r="F21" i="3"/>
  <c r="G21" i="3" s="1"/>
  <c r="F22" i="3"/>
  <c r="G22" i="3"/>
  <c r="F23" i="3"/>
  <c r="G23" i="3" s="1"/>
  <c r="F24" i="3"/>
  <c r="G24" i="3"/>
  <c r="F25" i="3"/>
  <c r="G25" i="3" s="1"/>
  <c r="F26" i="3"/>
  <c r="G26" i="3" s="1"/>
  <c r="F27" i="3"/>
  <c r="G27" i="3"/>
  <c r="F28" i="3"/>
  <c r="G28" i="3"/>
  <c r="F29" i="3"/>
  <c r="G29" i="3" s="1"/>
  <c r="F30" i="3"/>
  <c r="G30" i="3"/>
  <c r="F31" i="3"/>
  <c r="G31" i="3"/>
  <c r="F32" i="3"/>
  <c r="G32" i="3"/>
  <c r="F33" i="3"/>
  <c r="G33" i="3" s="1"/>
  <c r="F34" i="3"/>
  <c r="G34" i="3" s="1"/>
  <c r="F35" i="3"/>
  <c r="G35" i="3"/>
  <c r="F36" i="3"/>
  <c r="G36" i="3"/>
  <c r="F37" i="3"/>
  <c r="G37" i="3" s="1"/>
  <c r="F38" i="3"/>
  <c r="G38" i="3"/>
  <c r="F39" i="3"/>
  <c r="G39" i="3"/>
  <c r="F40" i="3"/>
  <c r="G40" i="3"/>
  <c r="F41" i="3"/>
  <c r="G41" i="3" s="1"/>
  <c r="F42" i="3"/>
  <c r="G42" i="3" s="1"/>
  <c r="F43" i="3"/>
  <c r="G43" i="3"/>
  <c r="F44" i="3"/>
  <c r="G44" i="3"/>
  <c r="F45" i="3"/>
  <c r="G45" i="3" s="1"/>
  <c r="F46" i="3"/>
  <c r="G46" i="3"/>
  <c r="F47" i="3"/>
  <c r="G47" i="3"/>
  <c r="F48" i="3"/>
  <c r="G48" i="3"/>
  <c r="F49" i="3"/>
  <c r="G49" i="3" s="1"/>
  <c r="F50" i="3"/>
  <c r="G50" i="3" s="1"/>
  <c r="F51" i="3"/>
  <c r="G51" i="3"/>
  <c r="F52" i="3"/>
  <c r="G52" i="3"/>
  <c r="F53" i="3"/>
  <c r="G53" i="3" s="1"/>
  <c r="F54" i="3"/>
  <c r="G54" i="3"/>
  <c r="F55" i="3"/>
  <c r="G55" i="3"/>
  <c r="F56" i="3"/>
  <c r="G56" i="3"/>
  <c r="F57" i="3"/>
  <c r="G57" i="3" s="1"/>
  <c r="F58" i="3"/>
  <c r="G58" i="3" s="1"/>
  <c r="F59" i="3"/>
  <c r="G59" i="3"/>
  <c r="F60" i="3"/>
  <c r="G60" i="3"/>
  <c r="F61" i="3"/>
  <c r="G61" i="3" s="1"/>
  <c r="F62" i="3"/>
  <c r="G62" i="3"/>
  <c r="F63" i="3"/>
  <c r="G63" i="3"/>
  <c r="F64" i="3"/>
  <c r="G64" i="3"/>
  <c r="F65" i="3"/>
  <c r="G65" i="3" s="1"/>
  <c r="F66" i="3"/>
  <c r="G66" i="3" s="1"/>
  <c r="F67" i="3"/>
  <c r="G67" i="3"/>
  <c r="F68" i="3"/>
  <c r="G68" i="3"/>
  <c r="F70" i="3"/>
  <c r="G70" i="3"/>
  <c r="F71" i="3"/>
  <c r="G71" i="3"/>
  <c r="F72" i="3"/>
  <c r="G72" i="3"/>
  <c r="F73" i="3"/>
  <c r="G73" i="3" s="1"/>
  <c r="F74" i="3"/>
  <c r="G74" i="3" s="1"/>
  <c r="F75" i="3"/>
  <c r="G75" i="3"/>
  <c r="F76" i="3"/>
  <c r="G76" i="3"/>
  <c r="F77" i="3"/>
  <c r="G77" i="3" s="1"/>
  <c r="F78" i="3"/>
  <c r="G78" i="3"/>
  <c r="F79" i="3"/>
  <c r="G79" i="3"/>
  <c r="F80" i="3"/>
  <c r="G80" i="3"/>
  <c r="F81" i="3"/>
  <c r="G81" i="3" s="1"/>
  <c r="F82" i="3"/>
  <c r="G82" i="3" s="1"/>
  <c r="F83" i="3"/>
  <c r="G83" i="3"/>
  <c r="F84" i="3"/>
  <c r="G84" i="3"/>
  <c r="F85" i="3"/>
  <c r="G85" i="3" s="1"/>
  <c r="F86" i="3"/>
  <c r="G86" i="3"/>
  <c r="F87" i="3"/>
  <c r="G87" i="3"/>
  <c r="F88" i="3"/>
  <c r="G88" i="3"/>
  <c r="F89" i="3"/>
  <c r="G89" i="3" s="1"/>
  <c r="F90" i="3"/>
  <c r="G90" i="3" s="1"/>
  <c r="F91" i="3"/>
  <c r="G91" i="3"/>
  <c r="F92" i="3"/>
  <c r="G92" i="3"/>
  <c r="F93" i="3"/>
  <c r="G93" i="3" s="1"/>
  <c r="F94" i="3"/>
  <c r="G94" i="3"/>
  <c r="F18" i="3"/>
  <c r="G18" i="3" s="1"/>
  <c r="E141" i="3"/>
  <c r="E110" i="3"/>
  <c r="E101" i="3"/>
  <c r="F101" i="3" s="1"/>
  <c r="G101" i="3" s="1"/>
  <c r="E79" i="3"/>
  <c r="E94" i="3" s="1"/>
  <c r="E63" i="3"/>
  <c r="E57" i="3"/>
  <c r="E51" i="3"/>
  <c r="E37" i="3"/>
  <c r="E30" i="3"/>
  <c r="E24" i="3"/>
  <c r="E18" i="3"/>
  <c r="E69" i="3" s="1"/>
  <c r="F69" i="3" s="1"/>
  <c r="G69" i="3" s="1"/>
  <c r="C26" i="15"/>
  <c r="C19" i="15"/>
  <c r="C18" i="15"/>
  <c r="C17" i="15"/>
  <c r="C9" i="15"/>
  <c r="G33" i="7"/>
  <c r="D33" i="7"/>
  <c r="B33" i="7"/>
  <c r="G21" i="7"/>
  <c r="D21" i="7"/>
  <c r="B21" i="7"/>
  <c r="O28" i="5"/>
  <c r="E141" i="4"/>
  <c r="E101" i="4"/>
  <c r="E116" i="4" s="1"/>
  <c r="E142" i="4" s="1"/>
  <c r="E110" i="4"/>
  <c r="E94" i="4"/>
  <c r="E79" i="4"/>
  <c r="E63" i="4"/>
  <c r="E57" i="4"/>
  <c r="E51" i="4"/>
  <c r="E30" i="4"/>
  <c r="E37" i="4"/>
  <c r="E24" i="4"/>
  <c r="E18" i="4"/>
  <c r="E69" i="4" s="1"/>
  <c r="E95" i="4" s="1"/>
  <c r="O23" i="5"/>
  <c r="N32" i="5"/>
  <c r="M32" i="5"/>
  <c r="L32" i="5"/>
  <c r="K32" i="5"/>
  <c r="J32" i="5"/>
  <c r="I32" i="5"/>
  <c r="H32" i="5"/>
  <c r="G32" i="5"/>
  <c r="F32" i="5"/>
  <c r="E32" i="5"/>
  <c r="D32" i="5"/>
  <c r="C32" i="5"/>
  <c r="O30" i="5"/>
  <c r="O29" i="5"/>
  <c r="O27" i="5"/>
  <c r="O26" i="5"/>
  <c r="O25" i="5"/>
  <c r="O24" i="5"/>
  <c r="O22" i="5"/>
  <c r="O21" i="5"/>
  <c r="N20" i="5"/>
  <c r="M20" i="5"/>
  <c r="L20" i="5"/>
  <c r="K20" i="5"/>
  <c r="J20" i="5"/>
  <c r="I20" i="5"/>
  <c r="H20" i="5"/>
  <c r="G20" i="5"/>
  <c r="F20" i="5"/>
  <c r="E20" i="5"/>
  <c r="D20" i="5"/>
  <c r="C20" i="5"/>
  <c r="O19" i="5"/>
  <c r="O18" i="5"/>
  <c r="O17" i="5"/>
  <c r="O15" i="5"/>
  <c r="O14" i="5"/>
  <c r="O13" i="5"/>
  <c r="O12" i="5"/>
  <c r="G20" i="8"/>
  <c r="G32" i="8"/>
  <c r="C20" i="8"/>
  <c r="C32" i="8"/>
  <c r="C35" i="8" s="1"/>
  <c r="G19" i="14"/>
  <c r="F19" i="14"/>
  <c r="E17" i="14"/>
  <c r="E19" i="14" s="1"/>
  <c r="D27" i="2"/>
  <c r="E27" i="2"/>
  <c r="E29" i="2"/>
  <c r="E30" i="2" s="1"/>
  <c r="E83" i="2"/>
  <c r="E84" i="2" s="1"/>
  <c r="E87" i="2"/>
  <c r="E77" i="2"/>
  <c r="E79" i="2" s="1"/>
  <c r="E59" i="2"/>
  <c r="E60" i="2" s="1"/>
  <c r="E63" i="2" s="1"/>
  <c r="E23" i="2"/>
  <c r="E25" i="2" s="1"/>
  <c r="E14" i="2"/>
  <c r="E15" i="2" s="1"/>
  <c r="E17" i="2" s="1"/>
  <c r="E36" i="2"/>
  <c r="E38" i="1"/>
  <c r="E44" i="1" s="1"/>
  <c r="E46" i="1" s="1"/>
  <c r="E23" i="1"/>
  <c r="E26" i="1" s="1"/>
  <c r="I21" i="7" l="1"/>
  <c r="E116" i="3"/>
  <c r="E95" i="3"/>
  <c r="F95" i="3" s="1"/>
  <c r="G95" i="3" s="1"/>
  <c r="I33" i="7"/>
  <c r="D35" i="7"/>
  <c r="G35" i="7"/>
  <c r="B35" i="7"/>
  <c r="E37" i="2"/>
  <c r="E40" i="2" s="1"/>
  <c r="O32" i="5"/>
  <c r="O20" i="5"/>
  <c r="G35" i="8"/>
  <c r="E88" i="2"/>
  <c r="E91" i="2" s="1"/>
  <c r="E58" i="1"/>
  <c r="E64" i="1" s="1"/>
  <c r="E66" i="1" s="1"/>
  <c r="E142" i="3" l="1"/>
  <c r="F142" i="3" s="1"/>
  <c r="G142" i="3" s="1"/>
  <c r="F116" i="3"/>
  <c r="G116" i="3" s="1"/>
  <c r="E127" i="2"/>
  <c r="E129" i="2" s="1"/>
  <c r="E133" i="2"/>
  <c r="E134" i="2" s="1"/>
  <c r="E109" i="2"/>
  <c r="E110" i="2" s="1"/>
  <c r="D134" i="2"/>
  <c r="D129" i="2"/>
  <c r="D113" i="2"/>
  <c r="D109" i="2"/>
  <c r="D87" i="2"/>
  <c r="D84" i="2"/>
  <c r="D79" i="2"/>
  <c r="D63" i="2"/>
  <c r="D59" i="2"/>
  <c r="D36" i="2"/>
  <c r="D34" i="2"/>
  <c r="D30" i="2"/>
  <c r="D25" i="2"/>
  <c r="D17" i="2"/>
  <c r="D14" i="2"/>
  <c r="D64" i="1"/>
  <c r="D66" i="1" s="1"/>
  <c r="D44" i="1"/>
  <c r="D46" i="1" s="1"/>
  <c r="D23" i="1"/>
  <c r="D26" i="1" s="1"/>
  <c r="D138" i="2" l="1"/>
  <c r="D88" i="2"/>
  <c r="D91" i="2" s="1"/>
  <c r="E138" i="2"/>
  <c r="D37" i="2"/>
  <c r="D40" i="2" s="1"/>
</calcChain>
</file>

<file path=xl/sharedStrings.xml><?xml version="1.0" encoding="utf-8"?>
<sst xmlns="http://schemas.openxmlformats.org/spreadsheetml/2006/main" count="1037" uniqueCount="569">
  <si>
    <t xml:space="preserve">1. melléklet </t>
  </si>
  <si>
    <t>2367 Újhartyán, Hősök tere 5-7.</t>
  </si>
  <si>
    <t>Rovat</t>
  </si>
  <si>
    <t xml:space="preserve">Jogcím </t>
  </si>
  <si>
    <t>B406</t>
  </si>
  <si>
    <t>Bevétel összesen:</t>
  </si>
  <si>
    <t>B404</t>
  </si>
  <si>
    <t>Kiadások visszatérítései</t>
  </si>
  <si>
    <t>B8131</t>
  </si>
  <si>
    <t>Egyéb működési bevételek</t>
  </si>
  <si>
    <t>B405</t>
  </si>
  <si>
    <t>Ellátási díjak</t>
  </si>
  <si>
    <t>B407</t>
  </si>
  <si>
    <t>B816</t>
  </si>
  <si>
    <t>2. melléklet</t>
  </si>
  <si>
    <t>K121</t>
  </si>
  <si>
    <t>Választott tisztségviselők juttatásai</t>
  </si>
  <si>
    <t>K123</t>
  </si>
  <si>
    <t>Egyéb külső személyi juttatások (külsős bizottsági tagok)</t>
  </si>
  <si>
    <t xml:space="preserve">K1 </t>
  </si>
  <si>
    <t>Alapilletmények</t>
  </si>
  <si>
    <t xml:space="preserve">K2 </t>
  </si>
  <si>
    <t>Járulékok összesen</t>
  </si>
  <si>
    <t>K336</t>
  </si>
  <si>
    <t>K337</t>
  </si>
  <si>
    <t>K351</t>
  </si>
  <si>
    <t>Működési célú áfa</t>
  </si>
  <si>
    <t>K3</t>
  </si>
  <si>
    <t>K355</t>
  </si>
  <si>
    <t>K5</t>
  </si>
  <si>
    <t>K6</t>
  </si>
  <si>
    <t>K915</t>
  </si>
  <si>
    <t>K1101</t>
  </si>
  <si>
    <t>K1103</t>
  </si>
  <si>
    <t>K1113</t>
  </si>
  <si>
    <t>K122</t>
  </si>
  <si>
    <t>K1</t>
  </si>
  <si>
    <t>Illetmény összesen:</t>
  </si>
  <si>
    <t>K2</t>
  </si>
  <si>
    <t>K312</t>
  </si>
  <si>
    <t>K322</t>
  </si>
  <si>
    <t>K334</t>
  </si>
  <si>
    <t>Dologi összesen</t>
  </si>
  <si>
    <t>K63</t>
  </si>
  <si>
    <t>K64</t>
  </si>
  <si>
    <t>K67</t>
  </si>
  <si>
    <t>Beruházás összesen:</t>
  </si>
  <si>
    <t>Szakfeladat összesen</t>
  </si>
  <si>
    <t>Működési célú előzetesen felszámított áfa</t>
  </si>
  <si>
    <t>Egyéb dologi kiadások</t>
  </si>
  <si>
    <t>K62</t>
  </si>
  <si>
    <t>K71</t>
  </si>
  <si>
    <t>K74</t>
  </si>
  <si>
    <t xml:space="preserve">Felújítás áfa </t>
  </si>
  <si>
    <t>K7</t>
  </si>
  <si>
    <t>Felújítás összesen:</t>
  </si>
  <si>
    <t>K513</t>
  </si>
  <si>
    <t>K3311</t>
  </si>
  <si>
    <t>K1110</t>
  </si>
  <si>
    <t>K311</t>
  </si>
  <si>
    <t>K321</t>
  </si>
  <si>
    <t xml:space="preserve">Kommunikációs szolgáltatások </t>
  </si>
  <si>
    <t>Közüzemi díjak - áramdíj</t>
  </si>
  <si>
    <t>K3312</t>
  </si>
  <si>
    <t>Közüzemi díjak - gázdíj</t>
  </si>
  <si>
    <t>K3314</t>
  </si>
  <si>
    <t>Közüzemi díjak - vízdíj- és csatornadíj</t>
  </si>
  <si>
    <t>K332</t>
  </si>
  <si>
    <t>K333</t>
  </si>
  <si>
    <t>K341</t>
  </si>
  <si>
    <t>Kiküldetések kiadásai</t>
  </si>
  <si>
    <t>Felújítás összesen</t>
  </si>
  <si>
    <t>K1108</t>
  </si>
  <si>
    <t>Ruházati költségtérítés</t>
  </si>
  <si>
    <t>Szakmai anyagok beszerzése</t>
  </si>
  <si>
    <t>Reprezentáció</t>
  </si>
  <si>
    <t xml:space="preserve">Egyéb szolgáltatás </t>
  </si>
  <si>
    <t>Felújítások</t>
  </si>
  <si>
    <t>Vásárolt élelmezés</t>
  </si>
  <si>
    <t>K9</t>
  </si>
  <si>
    <t>Céljuttatás  (jutalmak)</t>
  </si>
  <si>
    <t>K1107</t>
  </si>
  <si>
    <t>K1109</t>
  </si>
  <si>
    <t>Közlekedési költségtérítés</t>
  </si>
  <si>
    <t>Egyéb költségtérítés</t>
  </si>
  <si>
    <t xml:space="preserve">Foglalkoztatottak egyéb személyi juttatásai </t>
  </si>
  <si>
    <t>Járulékok</t>
  </si>
  <si>
    <t>Szakmai anyagok (gyógyszer, szakkönyv, folyóirat, )</t>
  </si>
  <si>
    <t>Üzemeltetési anyagok (irodaszer, nyomtatvány, üzemanyag, tisztítószer)</t>
  </si>
  <si>
    <t>Informatikai szolgáltatások</t>
  </si>
  <si>
    <t xml:space="preserve">Karbantartás, kisjavítás </t>
  </si>
  <si>
    <t>Egyéb szolgáltatások (biztosítások, autópálya matrica, gépkölcsönzés)</t>
  </si>
  <si>
    <t xml:space="preserve">Informatikai eszközök beszerzése </t>
  </si>
  <si>
    <t xml:space="preserve">Egyéb tárgyi eszközök beszerzése </t>
  </si>
  <si>
    <t>Beruházási célú előzetesen felszámított áfa</t>
  </si>
  <si>
    <t>K1104</t>
  </si>
  <si>
    <t>3. melléklet</t>
  </si>
  <si>
    <t xml:space="preserve">Eredeti </t>
  </si>
  <si>
    <t>Európai Uniós forrásból finanszírozott kiadás összesen:</t>
  </si>
  <si>
    <t>4. melléklet</t>
  </si>
  <si>
    <t>Eredeti</t>
  </si>
  <si>
    <t>Összes felhalmozási kiadás</t>
  </si>
  <si>
    <t>Fejlesztési bevétel összesen</t>
  </si>
  <si>
    <t>Felhalmozási bevételek</t>
  </si>
  <si>
    <t>Tartalékok</t>
  </si>
  <si>
    <t>6. melléklet</t>
  </si>
  <si>
    <t>ezer Ft-ban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</si>
  <si>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</si>
  <si>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</si>
  <si>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</si>
  <si>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</si>
  <si>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</si>
  <si>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</si>
  <si>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</si>
  <si>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</si>
  <si>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</si>
  <si>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</si>
  <si>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</si>
  <si>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</si>
  <si>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</si>
  <si>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</si>
  <si>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Bevételek</t>
  </si>
  <si>
    <t>Működési bevételek</t>
  </si>
  <si>
    <t>Bevétel összesen</t>
  </si>
  <si>
    <t>Kiadások</t>
  </si>
  <si>
    <t>Személyi juttatás</t>
  </si>
  <si>
    <t>Dologi kiadás</t>
  </si>
  <si>
    <t>Kiadás összesen</t>
  </si>
  <si>
    <t>K8</t>
  </si>
  <si>
    <t>Bevétel</t>
  </si>
  <si>
    <t>Kiadás</t>
  </si>
  <si>
    <t>Jogcím</t>
  </si>
  <si>
    <t>Teljes munkaidőben foglalkoztatottak</t>
  </si>
  <si>
    <t>Részmunkaidőben foglalkoztatottak</t>
  </si>
  <si>
    <t>fő</t>
  </si>
  <si>
    <t>Létszám összesen:</t>
  </si>
  <si>
    <t>Közcélú foglalkoztatás</t>
  </si>
  <si>
    <t>Mindösszesen</t>
  </si>
  <si>
    <t>Német Nemzetiségi Önkormányzat Újhartyán</t>
  </si>
  <si>
    <t>2026. évi költségvetés - Bevételek</t>
  </si>
  <si>
    <t>2025.évi december 31.</t>
  </si>
  <si>
    <t>2026. évi terv</t>
  </si>
  <si>
    <t>Német Nemzetiségi Önkormányzat Újhartyán  - BEVÉTELEK</t>
  </si>
  <si>
    <t>Központi kezelésű előírányzattól működési célú támogatások bevételei</t>
  </si>
  <si>
    <t>B16 (091632)</t>
  </si>
  <si>
    <t>B16 (0916332)</t>
  </si>
  <si>
    <t>Egyéb fejeztei kezelésű előírányzattól működési célú támogatások bevételei</t>
  </si>
  <si>
    <t>B16 (091636</t>
  </si>
  <si>
    <t>Helyi Önkormányzattól és azok költségvetési szervétől működési célú támogatások bevételei</t>
  </si>
  <si>
    <t>B25 (0925332)</t>
  </si>
  <si>
    <t>Egyéb fejezeti kezelésű előírányzattól felhelmozási célú támog. Bevételei</t>
  </si>
  <si>
    <t>B410 (094103)</t>
  </si>
  <si>
    <t>Biztosítók által fizetett kártérítés teljesítése</t>
  </si>
  <si>
    <t>B411 (094113)</t>
  </si>
  <si>
    <t>B65 (0965323)</t>
  </si>
  <si>
    <t>Egyéb profitorientált vállalkozástól működési célú átvett pénzeszköz</t>
  </si>
  <si>
    <t>B8131 (0981313)</t>
  </si>
  <si>
    <t>Előző évi ktgv.maradvány igénybevétele</t>
  </si>
  <si>
    <t>Újhartyáni Német Nemzetiségi Általános Iskola - BEVÉTELEK</t>
  </si>
  <si>
    <t>B16 (091635)</t>
  </si>
  <si>
    <t>Elkülönített állami pénzalaptól működési célú támogatások</t>
  </si>
  <si>
    <t>Kiszámlázott általános forgalmi adó</t>
  </si>
  <si>
    <t>Általános forgalmi adó visszatérítése</t>
  </si>
  <si>
    <t>B411 (0941132)</t>
  </si>
  <si>
    <t>B411(094113)</t>
  </si>
  <si>
    <t>Előző év költségvetési maradványának igénybevétele</t>
  </si>
  <si>
    <t>Újhartyáni Német Nemzetiségi Általános Iskola BEVÉTEL ÖSSZESEN:</t>
  </si>
  <si>
    <t xml:space="preserve">Bevétel összesen: </t>
  </si>
  <si>
    <t xml:space="preserve">  Gyermekvár Német Nemzetiségi Óvoda- BEVÉTELEK</t>
  </si>
  <si>
    <t>B16 (091636)</t>
  </si>
  <si>
    <t>Helyi önkormányzattól és azok költségvetési szervétől működési célú támogatások</t>
  </si>
  <si>
    <t>Tulajdonosi bevételek teljesítése</t>
  </si>
  <si>
    <t>Gyermekvár Német Nemzetiségi Óvoda BEVÉTELEK ÖSSZSESEN:</t>
  </si>
  <si>
    <t>2026. évi költségvetés - Kiadások</t>
  </si>
  <si>
    <t>Német Nemzetiségi Önkormányzat Újhartyán - KIADÁSOK</t>
  </si>
  <si>
    <t>Szociális hozzájárulási adó kiadásai</t>
  </si>
  <si>
    <t xml:space="preserve">K2(05231) </t>
  </si>
  <si>
    <t xml:space="preserve">K2(05237) </t>
  </si>
  <si>
    <t>Munkáltatót trehelő SZJA kiadásai</t>
  </si>
  <si>
    <t>Üzemeltetési anyagok beszerzése</t>
  </si>
  <si>
    <t>Villamosenergia szolgáltatások díja</t>
  </si>
  <si>
    <t xml:space="preserve">Karbantartási, kisjavítási szolgáltatások </t>
  </si>
  <si>
    <t>Dologi kiadások összsen</t>
  </si>
  <si>
    <t>Tartalékok előírányzat</t>
  </si>
  <si>
    <t>Tartalékok összesen</t>
  </si>
  <si>
    <t>Ingatlanok felújítása</t>
  </si>
  <si>
    <t>2025.12.31. teljesített kiadások</t>
  </si>
  <si>
    <t>Felújítási célú előzetesen felszámított ÁFA</t>
  </si>
  <si>
    <t>K84(0584331)</t>
  </si>
  <si>
    <t>Központi vagy fejezeti kezelésű felhalmozási célú támogatások</t>
  </si>
  <si>
    <t>K84(058436)</t>
  </si>
  <si>
    <t>Helyi önkormányzatoknak és ktgv.szervének felhalmozási célú támogatások</t>
  </si>
  <si>
    <t>K89</t>
  </si>
  <si>
    <t>Egyéb civil felhalmozási célú támogatások</t>
  </si>
  <si>
    <t>Felhalmozás összesen</t>
  </si>
  <si>
    <t>Támogatás összesen</t>
  </si>
  <si>
    <t>Kiadások összesen</t>
  </si>
  <si>
    <t xml:space="preserve"> Német Nemzetiségi Önkormányzat Újhartyán KIADÁSOK ÖSSZESEN:</t>
  </si>
  <si>
    <t>Újhartyáni Német Nemzetiségi Általános Iskola- KIADÁSOK</t>
  </si>
  <si>
    <t xml:space="preserve">Törvény szerinti illetmények </t>
  </si>
  <si>
    <t xml:space="preserve">Helyettesítési díj, túlóra, túlszolgálat </t>
  </si>
  <si>
    <t>Munkavégzésre irányuló egyéb jogviszo., nem saját foglalkoz.fizetett juttatások</t>
  </si>
  <si>
    <t>K1106</t>
  </si>
  <si>
    <t>Jubileumi jutalom</t>
  </si>
  <si>
    <t>K2(5231)</t>
  </si>
  <si>
    <t>K2(5232)</t>
  </si>
  <si>
    <t>Rehabilitációs hozzájárulás</t>
  </si>
  <si>
    <t>Szociális hozzájárulási adó</t>
  </si>
  <si>
    <t>Szakmai tevékenységet segítő szolg. (Opten, VFK Data Pro Kft,.)</t>
  </si>
  <si>
    <t>Ingatlanok beszerzése, létesítése kiadásai</t>
  </si>
  <si>
    <t xml:space="preserve">Bérleti és lízingdíjak </t>
  </si>
  <si>
    <t>Felújítási célú előzetesen felszámíított ÁFA</t>
  </si>
  <si>
    <t>Újhartyáni Német Nemzetiségi Általános Iskola  KIADÁS ÖSSZESEN:</t>
  </si>
  <si>
    <t>Gyermekvár Német Nemzetiségi Óvoda Kiadások</t>
  </si>
  <si>
    <t>ÖNKORMÁNYZAT BEVÉTELEKÖSSZESEN:</t>
  </si>
  <si>
    <t>B16 (091631)</t>
  </si>
  <si>
    <t>Iskolai kir. Pályázatok</t>
  </si>
  <si>
    <t>tankönyvtámogatás átfutó</t>
  </si>
  <si>
    <t>rezsikomp.</t>
  </si>
  <si>
    <t>IHSZ 1 %</t>
  </si>
  <si>
    <t>Egyéb működési bevételek (terembérlet)</t>
  </si>
  <si>
    <t>Kiadások visszatérítései (IHSZ 1%)</t>
  </si>
  <si>
    <t>Elkülönített állami pénzalaptól működési célú támoagtások (rezsikomp.)</t>
  </si>
  <si>
    <t>12 tám., 37 önerő</t>
  </si>
  <si>
    <t>sportpálya, Fest,útmenti ker.</t>
  </si>
  <si>
    <t>normatíva</t>
  </si>
  <si>
    <t>műk.,feladatal.</t>
  </si>
  <si>
    <t>Foglalkoztatottak egyéb személyi juttatásai (megb.díj saját,többletfel.,betegszab.)</t>
  </si>
  <si>
    <t>Szakmai anyagok (gyógyszer, szakkönyv, folyóirat, tankönyv)</t>
  </si>
  <si>
    <t>Üzemeltetési anyagok (irodaszer, apríték, üzemanyag, tisztítószer)</t>
  </si>
  <si>
    <t>Informatikai szolgáltatások (fénymásolás)</t>
  </si>
  <si>
    <t>Kommunikációs szolgáltatások (telefon, intenet)</t>
  </si>
  <si>
    <t>Szakmai tevékenységet segítő szolg. ( oktatási szakértés, továbbkélp.)</t>
  </si>
  <si>
    <t>Egyéb szolgáltatások (gazd.fel.,személyszáll., táborok szállás,ellátás,belépőj.,nev.díjak))</t>
  </si>
  <si>
    <t>áram vissza</t>
  </si>
  <si>
    <t>Európai Uniós forrásból finanszírozott beruházások 2026</t>
  </si>
  <si>
    <t xml:space="preserve">Felhalmozási célú kiadások előirányzata feladatonként 2026. évben </t>
  </si>
  <si>
    <t xml:space="preserve">Engedélyezett létszám 2026. évben </t>
  </si>
  <si>
    <t xml:space="preserve">Német Nemzetiségi Önkormányzat és az általa fenntartott intézményeknél </t>
  </si>
  <si>
    <t>Német Nemzetiségi Óvoda</t>
  </si>
  <si>
    <t>Újhartyáni Német Nemzetiségi Általános Iskola</t>
  </si>
  <si>
    <t>Német Nemzetiségi Önkormányzat</t>
  </si>
  <si>
    <t>Összeg</t>
  </si>
  <si>
    <t xml:space="preserve">Óvoda </t>
  </si>
  <si>
    <t>Pedagógusok átlagbér alapú támogatása</t>
  </si>
  <si>
    <t>Pedagógusok átalgbér kiegészítés</t>
  </si>
  <si>
    <t xml:space="preserve"> Nemzetiségi pótlék</t>
  </si>
  <si>
    <t>Nemzetiségi pótlék kiegészítő</t>
  </si>
  <si>
    <t>Pedagógiai munkát segítők átlagbér alapú támogatása</t>
  </si>
  <si>
    <t>Min.ped. Támogatása</t>
  </si>
  <si>
    <t>Működtetés támogatása  gyermek</t>
  </si>
  <si>
    <t>Intézményi gyermekétkeztetés</t>
  </si>
  <si>
    <t>Ingyenes gyermekétkeztetés</t>
  </si>
  <si>
    <t>Ped.teljesítményértékeléséhez kapcsolodó tám.</t>
  </si>
  <si>
    <t>Óvoda összesen</t>
  </si>
  <si>
    <t>Iskola</t>
  </si>
  <si>
    <t>Pedagógusok átlagbér kiegészítése</t>
  </si>
  <si>
    <t>Nemzetiségi pótlék</t>
  </si>
  <si>
    <t>Minősített ped. Támogatása</t>
  </si>
  <si>
    <t>Diabétesz pótlék</t>
  </si>
  <si>
    <t>Működtetés támogatása tanulólétszám</t>
  </si>
  <si>
    <t>Ped. Teljesítményértékeléshez kapcsolódó támogatás</t>
  </si>
  <si>
    <t>Iskola összesen</t>
  </si>
  <si>
    <t>Köznevelési intézmények mindösszesen</t>
  </si>
  <si>
    <t>Iskola sportpálya felújítása</t>
  </si>
  <si>
    <t>Felhalmozási célú bevételek alakulása 2026. évben</t>
  </si>
  <si>
    <t>A normatív támogatások összegének alakulása 2026 időszakban</t>
  </si>
  <si>
    <t>9.</t>
  </si>
  <si>
    <t>B1</t>
  </si>
  <si>
    <t>Önkorm. Működési támogatásai</t>
  </si>
  <si>
    <t>B2</t>
  </si>
  <si>
    <t>Felhalmozási célú támog. ÁH-on</t>
  </si>
  <si>
    <t>B3</t>
  </si>
  <si>
    <t>Közhatalmi bevételek</t>
  </si>
  <si>
    <t>B4</t>
  </si>
  <si>
    <t>B5</t>
  </si>
  <si>
    <t>B6</t>
  </si>
  <si>
    <t>Működési célú átvett pénzeszközök</t>
  </si>
  <si>
    <t>B7</t>
  </si>
  <si>
    <t>Felhalmozási célú átvett pénzeszközök</t>
  </si>
  <si>
    <t>B8</t>
  </si>
  <si>
    <t>Finanszírozási bevételek</t>
  </si>
  <si>
    <t>K4</t>
  </si>
  <si>
    <t>Ellátottak pénzbeni juttatásai</t>
  </si>
  <si>
    <t>Egyéb működési célú kiadások</t>
  </si>
  <si>
    <t>Beruházások</t>
  </si>
  <si>
    <t>Egyéb felhalmozási kiadások</t>
  </si>
  <si>
    <t>Finanszírozáűsi kiadások</t>
  </si>
  <si>
    <t xml:space="preserve">Német Nemzetiségi Önkormányzat </t>
  </si>
  <si>
    <t>Német Nemzetiségi Önkormányzat Újhartyán 2026. évi előirányzat felhasználási ütemterve</t>
  </si>
  <si>
    <t>pályázatok</t>
  </si>
  <si>
    <t>maradvány</t>
  </si>
  <si>
    <t>Sor-
szám</t>
  </si>
  <si>
    <t>B11</t>
  </si>
  <si>
    <t>B111</t>
  </si>
  <si>
    <t>B112</t>
  </si>
  <si>
    <t>B1131</t>
  </si>
  <si>
    <t>B1132</t>
  </si>
  <si>
    <t>B114</t>
  </si>
  <si>
    <t>B115</t>
  </si>
  <si>
    <t>B116</t>
  </si>
  <si>
    <t>B12-16</t>
  </si>
  <si>
    <t>B12</t>
  </si>
  <si>
    <t>B13</t>
  </si>
  <si>
    <t>B14</t>
  </si>
  <si>
    <t>B15</t>
  </si>
  <si>
    <t>B16</t>
  </si>
  <si>
    <t>B21</t>
  </si>
  <si>
    <t>B22</t>
  </si>
  <si>
    <t>B23</t>
  </si>
  <si>
    <t>B24</t>
  </si>
  <si>
    <t>B25</t>
  </si>
  <si>
    <t>B31</t>
  </si>
  <si>
    <t>B34</t>
  </si>
  <si>
    <t>B351</t>
  </si>
  <si>
    <t>B352</t>
  </si>
  <si>
    <t>B355</t>
  </si>
  <si>
    <t>B36</t>
  </si>
  <si>
    <t>B401</t>
  </si>
  <si>
    <t>B402</t>
  </si>
  <si>
    <t>B403</t>
  </si>
  <si>
    <t>B4081</t>
  </si>
  <si>
    <t>B4082</t>
  </si>
  <si>
    <t>B4091</t>
  </si>
  <si>
    <t>B4092</t>
  </si>
  <si>
    <t>B410</t>
  </si>
  <si>
    <t>B411</t>
  </si>
  <si>
    <t>B51</t>
  </si>
  <si>
    <t>B52</t>
  </si>
  <si>
    <t>B53</t>
  </si>
  <si>
    <t>B54</t>
  </si>
  <si>
    <t>B55</t>
  </si>
  <si>
    <t>B61</t>
  </si>
  <si>
    <t>B62</t>
  </si>
  <si>
    <t>B63</t>
  </si>
  <si>
    <t>B64</t>
  </si>
  <si>
    <t>B65</t>
  </si>
  <si>
    <t>B71</t>
  </si>
  <si>
    <t>B72</t>
  </si>
  <si>
    <t>B73</t>
  </si>
  <si>
    <t>B74</t>
  </si>
  <si>
    <t>B75</t>
  </si>
  <si>
    <t>1.</t>
  </si>
  <si>
    <t>B811</t>
  </si>
  <si>
    <t>B8111</t>
  </si>
  <si>
    <t>B8112</t>
  </si>
  <si>
    <t>B8113</t>
  </si>
  <si>
    <t>B812</t>
  </si>
  <si>
    <t>B8121</t>
  </si>
  <si>
    <t>B8122</t>
  </si>
  <si>
    <t>B8123</t>
  </si>
  <si>
    <t>B8124</t>
  </si>
  <si>
    <t>B813</t>
  </si>
  <si>
    <t>B8132</t>
  </si>
  <si>
    <t>B814</t>
  </si>
  <si>
    <t>B815</t>
  </si>
  <si>
    <t>B817</t>
  </si>
  <si>
    <t>B82</t>
  </si>
  <si>
    <t>B821</t>
  </si>
  <si>
    <t>B822</t>
  </si>
  <si>
    <t>B823</t>
  </si>
  <si>
    <t>B824</t>
  </si>
  <si>
    <t>B825</t>
  </si>
  <si>
    <t>B83</t>
  </si>
  <si>
    <t>B84</t>
  </si>
  <si>
    <t>2.</t>
  </si>
  <si>
    <t>3.</t>
  </si>
  <si>
    <t>Bevételi jogcím</t>
  </si>
  <si>
    <t>Önkormányzat működési támogatásai</t>
  </si>
  <si>
    <t xml:space="preserve"> Helyi önkormányzatok működésének általános támogatása</t>
  </si>
  <si>
    <t xml:space="preserve"> Települési önkormányzatok egyes köznevelési feladatainak támogatása</t>
  </si>
  <si>
    <t xml:space="preserve"> Települési önkormányzatok egyes szociális és gyermekjóléti feladatainak támogatása</t>
  </si>
  <si>
    <t xml:space="preserve"> Települési önkormányzatok gyermekétkeztetési feladatainak támogatása</t>
  </si>
  <si>
    <t xml:space="preserve"> Települési önkormányzatok kulturális feladatainak támogatása</t>
  </si>
  <si>
    <t xml:space="preserve"> Működési célú költségvetési támogatások és kiegészítő támogatások</t>
  </si>
  <si>
    <t xml:space="preserve"> Elszámolásból származó bevételek előirányzata</t>
  </si>
  <si>
    <t>Működési célú támogatások államháztartáson belülről</t>
  </si>
  <si>
    <t xml:space="preserve"> Elvonások és befizetések bevételei</t>
  </si>
  <si>
    <t xml:space="preserve"> Működési célú garancia- és kezességvállalásból származó megtérülések ÁH belülről</t>
  </si>
  <si>
    <t xml:space="preserve"> Működési célú visszatérítendő támogatások, kölcsönök visszatérülése ÁH belülről</t>
  </si>
  <si>
    <t xml:space="preserve"> Működési célú visszatérítendő támogatások, kölcsönök igénybevétele ÁH belülről</t>
  </si>
  <si>
    <t xml:space="preserve"> Egyéb működési célú támogatások bevételei ÁH belülről</t>
  </si>
  <si>
    <t>Felhalmozási célú támogatások államháztartáson belülről</t>
  </si>
  <si>
    <t xml:space="preserve"> Felhalmozási célú önkormányzati támogatások</t>
  </si>
  <si>
    <t xml:space="preserve"> Felhalmozási célú garancia- és kezességvállalásból származó megtérülések ÁH bel.</t>
  </si>
  <si>
    <t xml:space="preserve"> Felhalmozási célú visszatérítendő támogatások, kölcsönök visszatérülése ÁH bel.</t>
  </si>
  <si>
    <t xml:space="preserve"> Felhalmozási célú visszatérítendő támogatások, kölcsönök igénybevétele ÁH bel.</t>
  </si>
  <si>
    <t xml:space="preserve"> Egyéb felhalmozási célú támogatások bevételei ÁH belülről</t>
  </si>
  <si>
    <t xml:space="preserve"> Magánszemélyek jövedelemadói</t>
  </si>
  <si>
    <t xml:space="preserve"> Vagyoni típusú adók</t>
  </si>
  <si>
    <t xml:space="preserve"> Értékesítési és forgalmi adók</t>
  </si>
  <si>
    <t xml:space="preserve"> Fogyasztási adók</t>
  </si>
  <si>
    <t xml:space="preserve"> Egyéb áruhasználati és szolgáltatási adók</t>
  </si>
  <si>
    <t xml:space="preserve"> Egyéb közhatalmi bevételek</t>
  </si>
  <si>
    <t xml:space="preserve"> Készletértékesítés ellenértéke</t>
  </si>
  <si>
    <t xml:space="preserve"> Szolgáltatások ellenértéke</t>
  </si>
  <si>
    <t xml:space="preserve"> Közvetített szolgáltatások ellenértéke</t>
  </si>
  <si>
    <t xml:space="preserve"> Tulajdonosi bevételek</t>
  </si>
  <si>
    <t xml:space="preserve"> Ellátási díjak</t>
  </si>
  <si>
    <t xml:space="preserve"> Kiszámlázott általános forgalmi adó</t>
  </si>
  <si>
    <t xml:space="preserve"> Általános forgalmi adó visszatérítése</t>
  </si>
  <si>
    <t xml:space="preserve"> Befektetett pénzügyi eszközökből származó bevételek</t>
  </si>
  <si>
    <t xml:space="preserve"> Egyéb kapott (járó) kamatok és kamatjellegű bevételek</t>
  </si>
  <si>
    <t xml:space="preserve"> Részesedésekből származó pénzügyi műveletek bevételei</t>
  </si>
  <si>
    <t xml:space="preserve"> Más egyéb pénzügyi műveletek bevételei</t>
  </si>
  <si>
    <t xml:space="preserve"> Biztosító által fizetett kártérítés</t>
  </si>
  <si>
    <t xml:space="preserve"> Egyéb működési bevételek</t>
  </si>
  <si>
    <t xml:space="preserve"> Immateriális javak értékesítése</t>
  </si>
  <si>
    <t xml:space="preserve"> Ingatlanok értékesítése</t>
  </si>
  <si>
    <t xml:space="preserve"> Egyéb tárgyi eszközök értékesítése</t>
  </si>
  <si>
    <t xml:space="preserve"> Részesedések értékesítése</t>
  </si>
  <si>
    <t xml:space="preserve"> Részesedések megszűnéséhez kapcsolódó bevételek</t>
  </si>
  <si>
    <t xml:space="preserve"> Működési célú garancia- és kezességvállalásból származó megtérülések ÁH kívülről</t>
  </si>
  <si>
    <t xml:space="preserve"> Működési célú visszatérítendő támogatások, kölcsönök visszatérülése az EU</t>
  </si>
  <si>
    <t xml:space="preserve"> Működési célú visszatér.tám., kölcsönök visszatérülése korm. és más nemz.sz.</t>
  </si>
  <si>
    <t xml:space="preserve"> Működési célú visszatér.tám., kölcsönök visszatérülése államháztartáson kívülről</t>
  </si>
  <si>
    <t xml:space="preserve"> Egyéb működési célú átvett pénzeszközök előirányzata</t>
  </si>
  <si>
    <t xml:space="preserve"> Felhalm.célú garancia- és kezességvállalásból származó megtérülések ÁH kívülről</t>
  </si>
  <si>
    <t xml:space="preserve"> Felhalmozási célú visszatérítendő támogatások, kölcsönök visszatérülése az EU</t>
  </si>
  <si>
    <t xml:space="preserve"> Felhalm.célú visszatér.tám., kölcsönök visszatérülése korm.és más nemz.sz.</t>
  </si>
  <si>
    <t xml:space="preserve"> Felhalmozási célú visszatér.támogatások, kölcsönök visszatérülése ÁH kívülről</t>
  </si>
  <si>
    <t xml:space="preserve"> Egyéb felhalmozási célú átvett pénzeszközök előirányzata</t>
  </si>
  <si>
    <t>KÖLTSÉGVETÉSI BEVÉTELEK ÖSSZESEN:</t>
  </si>
  <si>
    <t>Hitel-, kölcsönfelvétel államháztartáson kívülről</t>
  </si>
  <si>
    <t xml:space="preserve"> Hosszú lejáratú hitelek, kölcsönök felvétele pénzügyi vállalkozástól</t>
  </si>
  <si>
    <t xml:space="preserve"> Likviditási célú hitelek, kölcsönök felvétele pénzügyi vállalkozástól</t>
  </si>
  <si>
    <t xml:space="preserve"> Rövid lejáratú hitelek, kölcsönök felvétele pénzügyi vállalkozástól</t>
  </si>
  <si>
    <t>Belföldi értékpapírok bevételei</t>
  </si>
  <si>
    <t xml:space="preserve"> Forgatási célú belföldi értékpapírok beváltása, értékesítése</t>
  </si>
  <si>
    <t xml:space="preserve"> Éven belüli lejáratú belföldi értékpapírok kibocsátása</t>
  </si>
  <si>
    <t xml:space="preserve"> Befektetési célú belföldi értékpapírok beváltása, értékesítése</t>
  </si>
  <si>
    <t xml:space="preserve"> Éven túli lejáratú belföldi értékpapírok kibocsátása</t>
  </si>
  <si>
    <t>Maradvány igénybevétele</t>
  </si>
  <si>
    <t xml:space="preserve"> Előző év költségvetési maradványának igénybevétele</t>
  </si>
  <si>
    <t xml:space="preserve"> Előző év vállalkozási maradványának igénybevétele</t>
  </si>
  <si>
    <t>Belföldi finanszírozás bevételei</t>
  </si>
  <si>
    <t xml:space="preserve"> Államháztartáson belüli megelőlegezések előirányzata</t>
  </si>
  <si>
    <t xml:space="preserve"> Államháztartáson belüli megelőlegezések törlesztése előirányzata</t>
  </si>
  <si>
    <t xml:space="preserve"> Lekötött bankbetétek megszüntetése előirányzata</t>
  </si>
  <si>
    <t>Külföldi finanszírozás bevételei</t>
  </si>
  <si>
    <t xml:space="preserve"> Forgatási célú külföldi értékpapírok beváltása, értékesítése előirányzata</t>
  </si>
  <si>
    <t xml:space="preserve"> Befektetési célú külföldi értékpapírok beváltása, értékesítése előirányzata</t>
  </si>
  <si>
    <t xml:space="preserve"> Külföldi értékpapírok kibocsátása előirányzata</t>
  </si>
  <si>
    <t xml:space="preserve"> Hitelek, kölcsönök felvétele külföldi kormányoktól és nemzetközi szervezetektől</t>
  </si>
  <si>
    <t xml:space="preserve"> Hitelek, kölcsönök felvétele külföldi pénzintézetektől előirányzata</t>
  </si>
  <si>
    <t xml:space="preserve"> Adóssághoz nem kapcsolódó származékos ügyletek bevételei előirányzata</t>
  </si>
  <si>
    <t xml:space="preserve"> Váltóbevételek előirányzata</t>
  </si>
  <si>
    <t>FINANSZÍROZÁSI BEVÉTELEK ÖSSZESEN:</t>
  </si>
  <si>
    <t>KÖLTSÉGVETÉSI ÉS FINANSZÍROZÁSI BEVÉTELEK ÖSSZESEN: (1+2)</t>
  </si>
  <si>
    <t>Adatok forintban</t>
  </si>
  <si>
    <t>1. Bevételi jogcímek</t>
  </si>
  <si>
    <t>A</t>
  </si>
  <si>
    <t>B</t>
  </si>
  <si>
    <t>C</t>
  </si>
  <si>
    <t>2025. évi előirányzat</t>
  </si>
  <si>
    <t>2. Kiadási jogcímek</t>
  </si>
  <si>
    <t>Kiadási jogcímek</t>
  </si>
  <si>
    <t xml:space="preserve">   Működési költségvetés kiadásai</t>
  </si>
  <si>
    <t>Személyi  juttatások</t>
  </si>
  <si>
    <t>Munkaadókat terhelő járulékok és szociális hozzájárulási adó</t>
  </si>
  <si>
    <t>Dologi  kiadások</t>
  </si>
  <si>
    <t>Ellátottak pénzbeli juttatásai</t>
  </si>
  <si>
    <t xml:space="preserve"> - Általános tartalék</t>
  </si>
  <si>
    <t xml:space="preserve"> - Céltartalék</t>
  </si>
  <si>
    <t xml:space="preserve">   Felhalmozási költségvetés kiadásai</t>
  </si>
  <si>
    <t>EU-s forrásból megvalósuló beruházás</t>
  </si>
  <si>
    <t>EU-s forrásból megvalósuló felújítás</t>
  </si>
  <si>
    <t>KÖLTSÉGVETÉSI KIADÁSOK ÖSSZESEN (1+2)</t>
  </si>
  <si>
    <t>4.</t>
  </si>
  <si>
    <t>Hitel-, kölcsöntörlesztés államháztartáson kívülre</t>
  </si>
  <si>
    <t>K9111</t>
  </si>
  <si>
    <t xml:space="preserve"> Hosszú lejáratú hitelek, kölcsönök törlesztése pénzügyi vállalkozásnak</t>
  </si>
  <si>
    <t>K9112</t>
  </si>
  <si>
    <t xml:space="preserve"> Likviditási célú hitelek, kölcsönök törlesztése pénzügyi vállalkozásnak</t>
  </si>
  <si>
    <t>K9113</t>
  </si>
  <si>
    <t xml:space="preserve"> Rövid lejáratú hitelek, kölcsönök törlesztése pénzügyi vállalkozásnak</t>
  </si>
  <si>
    <t>5.</t>
  </si>
  <si>
    <t>Belföldi értékpapírok kiadásai</t>
  </si>
  <si>
    <t>K9121</t>
  </si>
  <si>
    <t xml:space="preserve"> Forgatási célú belföldi értékpapírok vásárlása</t>
  </si>
  <si>
    <t>K9122</t>
  </si>
  <si>
    <t xml:space="preserve"> Befektetési célú belföldi értékpapírok vásárlása</t>
  </si>
  <si>
    <t>K9123</t>
  </si>
  <si>
    <t xml:space="preserve"> Kincstárjegyek beváltása</t>
  </si>
  <si>
    <t>K9124</t>
  </si>
  <si>
    <t xml:space="preserve"> Éven belüli lejáratú belföldi értékpapírok beváltása</t>
  </si>
  <si>
    <t>K9125</t>
  </si>
  <si>
    <t xml:space="preserve"> Belföldi kötvények beváltása</t>
  </si>
  <si>
    <t>K9126</t>
  </si>
  <si>
    <t xml:space="preserve"> Éven túli lejáratú belföldi értékpapírok beváltása</t>
  </si>
  <si>
    <t>6.</t>
  </si>
  <si>
    <t>Belföldi finanszírozás kiadásai</t>
  </si>
  <si>
    <t>K913</t>
  </si>
  <si>
    <t xml:space="preserve"> Államháztartáson belüli megelőlegezések folyósítása előirányzata</t>
  </si>
  <si>
    <t>K914</t>
  </si>
  <si>
    <t xml:space="preserve"> Államháztartáson belüli megelőlegezések visszafizetése előirányzata</t>
  </si>
  <si>
    <t>K916</t>
  </si>
  <si>
    <t xml:space="preserve"> Pénzeszközök lekötött bankbetétként elhelyezése előirányzata</t>
  </si>
  <si>
    <t>K917</t>
  </si>
  <si>
    <t xml:space="preserve"> Pénzügyi lízing kiadásai előirányzata</t>
  </si>
  <si>
    <t>7.</t>
  </si>
  <si>
    <t>Külföldi finanszírozás kiadásai</t>
  </si>
  <si>
    <t>K921</t>
  </si>
  <si>
    <t xml:space="preserve"> Forgatási célú külföldi értékpapírok vásárlása</t>
  </si>
  <si>
    <t>K922</t>
  </si>
  <si>
    <t xml:space="preserve"> Befektetési célú külföldi értékpapírok vásárlása</t>
  </si>
  <si>
    <t>K923</t>
  </si>
  <si>
    <t xml:space="preserve"> Külföldi értékpapírok beváltása</t>
  </si>
  <si>
    <t>K924</t>
  </si>
  <si>
    <t xml:space="preserve"> Hitelek, kölcsönök törlesztése külföldi kormányoknak és nemzetközi szervezeteknek</t>
  </si>
  <si>
    <t>K925</t>
  </si>
  <si>
    <t xml:space="preserve"> Hitelek, kölcsönök törlesztése külföldi pénzintézeteknek</t>
  </si>
  <si>
    <t>8.</t>
  </si>
  <si>
    <t xml:space="preserve"> Adóssághoz nem kapcsolódó származékos ügyletek kiadásai</t>
  </si>
  <si>
    <t xml:space="preserve"> Váltókiadások</t>
  </si>
  <si>
    <t>10.</t>
  </si>
  <si>
    <t>FINANSZÍROZÁSI KIADÁSOK ÖSSZESEN: (4.+…+9.)</t>
  </si>
  <si>
    <t>11.</t>
  </si>
  <si>
    <t>KIADÁSOK ÖSSZESEN: (3.+10.)</t>
  </si>
  <si>
    <t>etkezés,egyéb</t>
  </si>
  <si>
    <t>norm.,műk. Fela.</t>
  </si>
  <si>
    <t>Az Önkormányzat működési és fejlesztési bevételeinek, kiadásainak alakulása</t>
  </si>
  <si>
    <t>Működés</t>
  </si>
  <si>
    <t>Fejlesztés</t>
  </si>
  <si>
    <t>Finanszírozás</t>
  </si>
  <si>
    <t>Helyi adók</t>
  </si>
  <si>
    <t>Fejlesztési bevétel</t>
  </si>
  <si>
    <t>Folyószámlahitel</t>
  </si>
  <si>
    <t>Köznevelési támogatás</t>
  </si>
  <si>
    <t>Hitelfelvétel</t>
  </si>
  <si>
    <t xml:space="preserve">Működési, feladatalapú </t>
  </si>
  <si>
    <t>Átvett pénz</t>
  </si>
  <si>
    <t>Tagi hitel törlesztés</t>
  </si>
  <si>
    <t>pályázati tám.</t>
  </si>
  <si>
    <t>Működési bevétel</t>
  </si>
  <si>
    <t>Pénzmaradvány</t>
  </si>
  <si>
    <t>Működési bevétel összesen</t>
  </si>
  <si>
    <t>Finanszírozási bevétel</t>
  </si>
  <si>
    <t>Önkormányzat</t>
  </si>
  <si>
    <t>Kamata</t>
  </si>
  <si>
    <t>Hiteltörlesztés</t>
  </si>
  <si>
    <t>Óvoda</t>
  </si>
  <si>
    <t>Tartalék</t>
  </si>
  <si>
    <t>Működési kiadás összesen</t>
  </si>
  <si>
    <t>Fejlesztési kiadás összesen</t>
  </si>
  <si>
    <t>Finanszírozási kiadás</t>
  </si>
  <si>
    <t>Működési hiány</t>
  </si>
  <si>
    <t>Fejlesztési hiány</t>
  </si>
  <si>
    <t>Finanszírozási többlet</t>
  </si>
  <si>
    <t>7. melléklet</t>
  </si>
  <si>
    <t>Egyéb fejezeti kez.műk.</t>
  </si>
  <si>
    <t>9. melléklet</t>
  </si>
  <si>
    <t>2026. évi előirányzat</t>
  </si>
  <si>
    <t>2026. évi költségvetésének összevont mérlege</t>
  </si>
  <si>
    <t>A működési és fejlesztési célú bevételek és kiadások következő 2 évben való alakulását bemutató mérleg</t>
  </si>
  <si>
    <t>D</t>
  </si>
  <si>
    <t>E</t>
  </si>
  <si>
    <t>2027.évi előírányzat</t>
  </si>
  <si>
    <t>2028. évi előírányzat</t>
  </si>
  <si>
    <t>Otthontámogatás</t>
  </si>
  <si>
    <t>Központi, írányító szervi támogatás (normatíva+otthontámogatás)</t>
  </si>
  <si>
    <t>Központi, írányító szervi támogatás (norm.+otthontámogatás)</t>
  </si>
  <si>
    <t>Központi, írányitó szervi támogatás folyosítása (Int.fin+otthontámogatás)</t>
  </si>
  <si>
    <t>Béren kívüli juttatások (cafetéria+otthontámogatás)</t>
  </si>
  <si>
    <t>Béren kívüli juttatás otthontámogatás</t>
  </si>
  <si>
    <t>otthonteremtés járuléka</t>
  </si>
  <si>
    <t>Béren kívüli juttatások (otthontámogatás)</t>
  </si>
  <si>
    <t>Otthontámogatás járuléka</t>
  </si>
  <si>
    <t>Otthonteremtési tám.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</si>
</sst>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yyyy/mm/dd;@"/>
    <numFmt numFmtId="166" formatCode="_-* #,##0\ _F_t_-;\-* #,##0\ _F_t_-;_-* &quot;-&quot;??\ _F_t_-;_-@_-"/>
    <numFmt numFmtId="167" formatCode="_-* #,##0.00\ _F_t_-;\-* #,##0.00\ _F_t_-;_-* &quot;-&quot;??\ _F_t_-;_-@_-"/>
    <numFmt numFmtId="168" formatCode="0.0"/>
    <numFmt numFmtId="169" formatCode="#,###"/>
  </numFmts>
  <fonts count="4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6"/>
      <name val="Arial CE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 CE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 CE"/>
      <charset val="238"/>
    </font>
    <font>
      <b/>
      <sz val="10"/>
      <name val="Arial CE"/>
      <charset val="238"/>
    </font>
    <font>
      <b/>
      <sz val="12"/>
      <color rgb="FFFF0000"/>
      <name val="Arial CE"/>
      <charset val="238"/>
    </font>
    <font>
      <sz val="12"/>
      <color theme="1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name val="Arial CE"/>
      <charset val="238"/>
    </font>
    <font>
      <b/>
      <sz val="16"/>
      <color rgb="FFFF0000"/>
      <name val="Arial CE"/>
      <charset val="238"/>
    </font>
    <font>
      <sz val="10"/>
      <color theme="1"/>
      <name val="Arial"/>
      <family val="2"/>
      <charset val="238"/>
    </font>
    <font>
      <b/>
      <sz val="14"/>
      <color theme="1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2"/>
      <name val="Times New Roman CE"/>
      <charset val="238"/>
    </font>
    <font>
      <b/>
      <sz val="10"/>
      <name val="Garamond"/>
      <family val="1"/>
      <charset val="238"/>
    </font>
    <font>
      <sz val="10"/>
      <name val="Garamond"/>
      <family val="1"/>
      <charset val="238"/>
    </font>
    <font>
      <sz val="10"/>
      <name val="Times New Roman CE"/>
      <charset val="238"/>
    </font>
    <font>
      <sz val="8"/>
      <name val="Calibri"/>
      <family val="2"/>
      <charset val="238"/>
      <scheme val="minor"/>
    </font>
    <font>
      <sz val="12"/>
      <name val="Garamond"/>
      <family val="1"/>
      <charset val="238"/>
    </font>
    <font>
      <i/>
      <sz val="12"/>
      <name val="Garamond"/>
      <family val="1"/>
      <charset val="238"/>
    </font>
    <font>
      <b/>
      <sz val="12"/>
      <name val="Garamond"/>
      <family val="1"/>
      <charset val="238"/>
    </font>
    <font>
      <b/>
      <i/>
      <sz val="10"/>
      <name val="Garamond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2" fillId="0" borderId="0"/>
    <xf numFmtId="0" fontId="35" fillId="0" borderId="0"/>
  </cellStyleXfs>
  <cellXfs count="361">
    <xf numFmtId="0" fontId="0" fillId="0" borderId="0" xfId="0"/>
    <xf numFmtId="0" fontId="4" fillId="0" borderId="0" xfId="0" applyFont="1"/>
    <xf numFmtId="164" fontId="5" fillId="0" borderId="0" xfId="1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5" fillId="0" borderId="0" xfId="1" applyNumberFormat="1" applyFont="1" applyFill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/>
    </xf>
    <xf numFmtId="165" fontId="8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10" fillId="0" borderId="0" xfId="1" applyNumberFormat="1" applyFont="1" applyFill="1" applyBorder="1" applyAlignment="1">
      <alignment horizontal="center"/>
    </xf>
    <xf numFmtId="164" fontId="0" fillId="0" borderId="0" xfId="0" applyNumberFormat="1"/>
    <xf numFmtId="0" fontId="11" fillId="0" borderId="1" xfId="0" applyFont="1" applyBorder="1"/>
    <xf numFmtId="0" fontId="11" fillId="0" borderId="1" xfId="0" applyFont="1" applyBorder="1" applyAlignment="1">
      <alignment horizontal="left"/>
    </xf>
    <xf numFmtId="164" fontId="11" fillId="0" borderId="1" xfId="1" applyNumberFormat="1" applyFont="1" applyBorder="1" applyAlignment="1">
      <alignment horizontal="left"/>
    </xf>
    <xf numFmtId="164" fontId="13" fillId="0" borderId="1" xfId="1" applyNumberFormat="1" applyFont="1" applyBorder="1" applyAlignment="1">
      <alignment vertical="center"/>
    </xf>
    <xf numFmtId="164" fontId="12" fillId="0" borderId="1" xfId="1" applyNumberFormat="1" applyFont="1" applyBorder="1" applyAlignment="1">
      <alignment vertical="center"/>
    </xf>
    <xf numFmtId="164" fontId="14" fillId="0" borderId="1" xfId="1" applyNumberFormat="1" applyFont="1" applyFill="1" applyBorder="1"/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164" fontId="14" fillId="0" borderId="1" xfId="1" applyNumberFormat="1" applyFont="1" applyBorder="1"/>
    <xf numFmtId="164" fontId="6" fillId="0" borderId="1" xfId="1" applyNumberFormat="1" applyFont="1" applyBorder="1"/>
    <xf numFmtId="164" fontId="9" fillId="2" borderId="1" xfId="1" applyNumberFormat="1" applyFont="1" applyFill="1" applyBorder="1"/>
    <xf numFmtId="164" fontId="6" fillId="0" borderId="1" xfId="1" applyNumberFormat="1" applyFont="1" applyFill="1" applyBorder="1"/>
    <xf numFmtId="41" fontId="0" fillId="0" borderId="0" xfId="0" applyNumberFormat="1"/>
    <xf numFmtId="164" fontId="6" fillId="3" borderId="1" xfId="1" applyNumberFormat="1" applyFont="1" applyFill="1" applyBorder="1"/>
    <xf numFmtId="164" fontId="8" fillId="2" borderId="1" xfId="1" applyNumberFormat="1" applyFont="1" applyFill="1" applyBorder="1"/>
    <xf numFmtId="0" fontId="14" fillId="0" borderId="1" xfId="0" applyFont="1" applyBorder="1" applyAlignment="1">
      <alignment horizontal="left"/>
    </xf>
    <xf numFmtId="164" fontId="6" fillId="0" borderId="1" xfId="1" applyNumberFormat="1" applyFont="1" applyFill="1" applyBorder="1" applyAlignment="1"/>
    <xf numFmtId="0" fontId="11" fillId="0" borderId="0" xfId="0" applyFont="1"/>
    <xf numFmtId="0" fontId="11" fillId="0" borderId="0" xfId="0" applyFont="1" applyAlignment="1">
      <alignment horizontal="center"/>
    </xf>
    <xf numFmtId="164" fontId="11" fillId="0" borderId="3" xfId="1" applyNumberFormat="1" applyFont="1" applyBorder="1" applyAlignment="1">
      <alignment horizontal="left"/>
    </xf>
    <xf numFmtId="0" fontId="11" fillId="0" borderId="2" xfId="0" applyFont="1" applyBorder="1"/>
    <xf numFmtId="0" fontId="11" fillId="0" borderId="3" xfId="0" applyFont="1" applyBorder="1"/>
    <xf numFmtId="0" fontId="8" fillId="0" borderId="0" xfId="0" applyFont="1"/>
    <xf numFmtId="0" fontId="11" fillId="0" borderId="0" xfId="0" applyFont="1" applyAlignment="1">
      <alignment horizontal="left"/>
    </xf>
    <xf numFmtId="0" fontId="8" fillId="0" borderId="5" xfId="0" applyFont="1" applyBorder="1"/>
    <xf numFmtId="0" fontId="4" fillId="2" borderId="2" xfId="0" applyFont="1" applyFill="1" applyBorder="1"/>
    <xf numFmtId="0" fontId="4" fillId="2" borderId="3" xfId="0" applyFont="1" applyFill="1" applyBorder="1"/>
    <xf numFmtId="37" fontId="0" fillId="0" borderId="0" xfId="0" applyNumberFormat="1"/>
    <xf numFmtId="164" fontId="0" fillId="0" borderId="0" xfId="1" applyNumberFormat="1" applyFont="1" applyFill="1" applyBorder="1"/>
    <xf numFmtId="0" fontId="6" fillId="0" borderId="1" xfId="0" applyFont="1" applyBorder="1"/>
    <xf numFmtId="164" fontId="0" fillId="0" borderId="0" xfId="1" applyNumberFormat="1" applyFont="1"/>
    <xf numFmtId="164" fontId="17" fillId="0" borderId="0" xfId="1" applyNumberFormat="1" applyFont="1" applyFill="1" applyBorder="1"/>
    <xf numFmtId="0" fontId="7" fillId="0" borderId="0" xfId="0" applyFont="1"/>
    <xf numFmtId="164" fontId="5" fillId="0" borderId="0" xfId="1" applyNumberFormat="1" applyFont="1" applyFill="1" applyBorder="1"/>
    <xf numFmtId="164" fontId="18" fillId="0" borderId="1" xfId="1" applyNumberFormat="1" applyFont="1" applyBorder="1" applyAlignment="1">
      <alignment horizontal="left"/>
    </xf>
    <xf numFmtId="164" fontId="11" fillId="0" borderId="1" xfId="1" applyNumberFormat="1" applyFont="1" applyFill="1" applyBorder="1" applyAlignment="1">
      <alignment horizontal="center"/>
    </xf>
    <xf numFmtId="164" fontId="18" fillId="0" borderId="1" xfId="1" applyNumberFormat="1" applyFont="1" applyFill="1" applyBorder="1" applyAlignment="1">
      <alignment horizontal="center"/>
    </xf>
    <xf numFmtId="164" fontId="5" fillId="0" borderId="0" xfId="3" applyNumberFormat="1" applyFont="1" applyFill="1" applyBorder="1"/>
    <xf numFmtId="164" fontId="4" fillId="2" borderId="1" xfId="0" applyNumberFormat="1" applyFont="1" applyFill="1" applyBorder="1"/>
    <xf numFmtId="0" fontId="2" fillId="0" borderId="0" xfId="0" applyFont="1"/>
    <xf numFmtId="164" fontId="0" fillId="0" borderId="0" xfId="1" applyNumberFormat="1" applyFont="1" applyBorder="1"/>
    <xf numFmtId="164" fontId="3" fillId="0" borderId="0" xfId="0" applyNumberFormat="1" applyFont="1"/>
    <xf numFmtId="164" fontId="5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41" fontId="5" fillId="0" borderId="0" xfId="0" applyNumberFormat="1" applyFont="1"/>
    <xf numFmtId="164" fontId="6" fillId="0" borderId="0" xfId="1" applyNumberFormat="1" applyFont="1"/>
    <xf numFmtId="0" fontId="4" fillId="0" borderId="1" xfId="0" applyFont="1" applyBorder="1"/>
    <xf numFmtId="37" fontId="10" fillId="0" borderId="0" xfId="0" applyNumberFormat="1" applyFont="1" applyAlignment="1">
      <alignment horizontal="center" vertical="center" wrapText="1"/>
    </xf>
    <xf numFmtId="41" fontId="6" fillId="0" borderId="1" xfId="0" applyNumberFormat="1" applyFont="1" applyBorder="1"/>
    <xf numFmtId="164" fontId="9" fillId="0" borderId="1" xfId="1" applyNumberFormat="1" applyFont="1" applyBorder="1" applyAlignment="1">
      <alignment horizontal="right"/>
    </xf>
    <xf numFmtId="164" fontId="4" fillId="0" borderId="3" xfId="1" applyNumberFormat="1" applyFont="1" applyBorder="1" applyAlignment="1">
      <alignment horizontal="left"/>
    </xf>
    <xf numFmtId="164" fontId="9" fillId="0" borderId="1" xfId="1" applyNumberFormat="1" applyFont="1" applyBorder="1"/>
    <xf numFmtId="41" fontId="9" fillId="0" borderId="1" xfId="0" applyNumberFormat="1" applyFont="1" applyBorder="1"/>
    <xf numFmtId="164" fontId="4" fillId="2" borderId="1" xfId="1" applyNumberFormat="1" applyFont="1" applyFill="1" applyBorder="1"/>
    <xf numFmtId="164" fontId="15" fillId="2" borderId="1" xfId="1" applyNumberFormat="1" applyFont="1" applyFill="1" applyBorder="1"/>
    <xf numFmtId="0" fontId="4" fillId="0" borderId="4" xfId="0" applyFont="1" applyBorder="1"/>
    <xf numFmtId="0" fontId="4" fillId="0" borderId="5" xfId="0" applyFont="1" applyBorder="1"/>
    <xf numFmtId="164" fontId="6" fillId="0" borderId="1" xfId="1" applyNumberFormat="1" applyFont="1" applyBorder="1" applyAlignment="1">
      <alignment horizontal="right"/>
    </xf>
    <xf numFmtId="164" fontId="9" fillId="0" borderId="1" xfId="1" applyNumberFormat="1" applyFont="1" applyFill="1" applyBorder="1"/>
    <xf numFmtId="164" fontId="4" fillId="2" borderId="3" xfId="1" applyNumberFormat="1" applyFont="1" applyFill="1" applyBorder="1"/>
    <xf numFmtId="0" fontId="0" fillId="0" borderId="1" xfId="0" applyBorder="1"/>
    <xf numFmtId="164" fontId="15" fillId="0" borderId="1" xfId="1" applyNumberFormat="1" applyFont="1" applyBorder="1"/>
    <xf numFmtId="41" fontId="5" fillId="0" borderId="4" xfId="0" applyNumberFormat="1" applyFont="1" applyBorder="1"/>
    <xf numFmtId="0" fontId="4" fillId="0" borderId="2" xfId="0" applyFont="1" applyBorder="1"/>
    <xf numFmtId="0" fontId="4" fillId="0" borderId="6" xfId="0" applyFont="1" applyBorder="1"/>
    <xf numFmtId="164" fontId="17" fillId="0" borderId="6" xfId="1" applyNumberFormat="1" applyFont="1" applyFill="1" applyBorder="1"/>
    <xf numFmtId="164" fontId="8" fillId="0" borderId="6" xfId="1" applyNumberFormat="1" applyFont="1" applyFill="1" applyBorder="1"/>
    <xf numFmtId="0" fontId="11" fillId="2" borderId="6" xfId="0" applyFont="1" applyFill="1" applyBorder="1"/>
    <xf numFmtId="0" fontId="17" fillId="2" borderId="6" xfId="0" applyFont="1" applyFill="1" applyBorder="1"/>
    <xf numFmtId="0" fontId="7" fillId="0" borderId="12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7" fillId="0" borderId="12" xfId="0" applyFont="1" applyBorder="1"/>
    <xf numFmtId="41" fontId="10" fillId="0" borderId="0" xfId="0" applyNumberFormat="1" applyFont="1"/>
    <xf numFmtId="164" fontId="8" fillId="0" borderId="0" xfId="1" applyNumberFormat="1" applyFont="1"/>
    <xf numFmtId="164" fontId="14" fillId="0" borderId="1" xfId="1" applyNumberFormat="1" applyFont="1" applyBorder="1" applyAlignment="1">
      <alignment horizontal="right"/>
    </xf>
    <xf numFmtId="164" fontId="8" fillId="0" borderId="0" xfId="3" applyNumberFormat="1" applyFont="1" applyFill="1" applyBorder="1"/>
    <xf numFmtId="41" fontId="9" fillId="0" borderId="7" xfId="0" applyNumberFormat="1" applyFont="1" applyBorder="1"/>
    <xf numFmtId="164" fontId="9" fillId="0" borderId="0" xfId="3" applyNumberFormat="1" applyFont="1" applyFill="1" applyBorder="1"/>
    <xf numFmtId="164" fontId="6" fillId="0" borderId="8" xfId="1" applyNumberFormat="1" applyFont="1" applyBorder="1" applyAlignment="1"/>
    <xf numFmtId="164" fontId="6" fillId="0" borderId="8" xfId="1" applyNumberFormat="1" applyFont="1" applyBorder="1" applyAlignment="1">
      <alignment horizontal="right"/>
    </xf>
    <xf numFmtId="164" fontId="14" fillId="0" borderId="0" xfId="3" applyNumberFormat="1" applyFont="1" applyFill="1" applyBorder="1"/>
    <xf numFmtId="164" fontId="6" fillId="0" borderId="0" xfId="3" applyNumberFormat="1" applyFont="1" applyFill="1" applyBorder="1"/>
    <xf numFmtId="166" fontId="15" fillId="2" borderId="1" xfId="0" applyNumberFormat="1" applyFont="1" applyFill="1" applyBorder="1" applyAlignment="1">
      <alignment horizontal="right"/>
    </xf>
    <xf numFmtId="164" fontId="8" fillId="2" borderId="1" xfId="1" applyNumberFormat="1" applyFont="1" applyFill="1" applyBorder="1" applyAlignment="1">
      <alignment horizontal="center"/>
    </xf>
    <xf numFmtId="164" fontId="8" fillId="0" borderId="0" xfId="3" applyNumberFormat="1" applyFont="1" applyFill="1" applyBorder="1" applyAlignment="1">
      <alignment horizontal="center"/>
    </xf>
    <xf numFmtId="166" fontId="4" fillId="2" borderId="1" xfId="0" applyNumberFormat="1" applyFont="1" applyFill="1" applyBorder="1"/>
    <xf numFmtId="0" fontId="24" fillId="0" borderId="0" xfId="0" applyFont="1"/>
    <xf numFmtId="0" fontId="22" fillId="0" borderId="0" xfId="0" applyFont="1"/>
    <xf numFmtId="0" fontId="24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164" fontId="22" fillId="0" borderId="1" xfId="1" applyNumberFormat="1" applyFont="1" applyBorder="1" applyAlignment="1"/>
    <xf numFmtId="164" fontId="24" fillId="2" borderId="1" xfId="1" applyNumberFormat="1" applyFont="1" applyFill="1" applyBorder="1" applyAlignment="1">
      <alignment horizontal="center"/>
    </xf>
    <xf numFmtId="0" fontId="24" fillId="0" borderId="0" xfId="0" applyFont="1" applyAlignment="1">
      <alignment horizontal="left"/>
    </xf>
    <xf numFmtId="164" fontId="24" fillId="0" borderId="0" xfId="1" applyNumberFormat="1" applyFont="1" applyFill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7" fillId="0" borderId="0" xfId="0" applyFont="1"/>
    <xf numFmtId="0" fontId="28" fillId="0" borderId="2" xfId="0" applyFont="1" applyBorder="1" applyAlignment="1">
      <alignment horizontal="left"/>
    </xf>
    <xf numFmtId="0" fontId="28" fillId="0" borderId="3" xfId="0" applyFont="1" applyBorder="1" applyAlignment="1">
      <alignment horizontal="left"/>
    </xf>
    <xf numFmtId="164" fontId="28" fillId="0" borderId="1" xfId="1" applyNumberFormat="1" applyFont="1" applyBorder="1"/>
    <xf numFmtId="164" fontId="24" fillId="0" borderId="1" xfId="1" applyNumberFormat="1" applyFont="1" applyBorder="1"/>
    <xf numFmtId="164" fontId="24" fillId="4" borderId="1" xfId="0" applyNumberFormat="1" applyFont="1" applyFill="1" applyBorder="1"/>
    <xf numFmtId="0" fontId="28" fillId="0" borderId="0" xfId="0" applyFont="1"/>
    <xf numFmtId="0" fontId="29" fillId="0" borderId="0" xfId="0" applyFont="1"/>
    <xf numFmtId="0" fontId="28" fillId="0" borderId="0" xfId="0" applyFont="1" applyAlignment="1">
      <alignment horizontal="center"/>
    </xf>
    <xf numFmtId="166" fontId="22" fillId="0" borderId="1" xfId="5" applyNumberFormat="1" applyFont="1" applyBorder="1"/>
    <xf numFmtId="166" fontId="24" fillId="4" borderId="1" xfId="5" applyNumberFormat="1" applyFont="1" applyFill="1" applyBorder="1"/>
    <xf numFmtId="0" fontId="11" fillId="3" borderId="0" xfId="0" applyFont="1" applyFill="1" applyAlignment="1">
      <alignment horizontal="left"/>
    </xf>
    <xf numFmtId="41" fontId="6" fillId="0" borderId="0" xfId="0" applyNumberFormat="1" applyFont="1"/>
    <xf numFmtId="164" fontId="14" fillId="0" borderId="0" xfId="1" applyNumberFormat="1" applyFont="1" applyBorder="1" applyAlignment="1">
      <alignment horizontal="right" vertical="center"/>
    </xf>
    <xf numFmtId="164" fontId="14" fillId="0" borderId="0" xfId="1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left"/>
    </xf>
    <xf numFmtId="164" fontId="8" fillId="0" borderId="0" xfId="1" applyNumberFormat="1" applyFont="1" applyBorder="1" applyAlignment="1">
      <alignment horizontal="right"/>
    </xf>
    <xf numFmtId="37" fontId="9" fillId="0" borderId="0" xfId="0" applyNumberFormat="1" applyFont="1"/>
    <xf numFmtId="0" fontId="22" fillId="0" borderId="0" xfId="0" applyFont="1" applyAlignment="1">
      <alignment horizontal="right"/>
    </xf>
    <xf numFmtId="0" fontId="16" fillId="0" borderId="0" xfId="0" applyFont="1"/>
    <xf numFmtId="0" fontId="0" fillId="0" borderId="0" xfId="0" applyAlignment="1">
      <alignment horizontal="right"/>
    </xf>
    <xf numFmtId="0" fontId="28" fillId="0" borderId="1" xfId="0" applyFont="1" applyBorder="1"/>
    <xf numFmtId="164" fontId="3" fillId="0" borderId="0" xfId="1" applyNumberFormat="1" applyFont="1"/>
    <xf numFmtId="0" fontId="24" fillId="0" borderId="1" xfId="0" applyFont="1" applyBorder="1"/>
    <xf numFmtId="166" fontId="24" fillId="0" borderId="1" xfId="5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164" fontId="8" fillId="0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164" fontId="19" fillId="0" borderId="0" xfId="1" applyNumberFormat="1" applyFont="1"/>
    <xf numFmtId="14" fontId="8" fillId="0" borderId="1" xfId="0" applyNumberFormat="1" applyFont="1" applyBorder="1" applyAlignment="1">
      <alignment horizontal="center" vertical="center"/>
    </xf>
    <xf numFmtId="0" fontId="3" fillId="0" borderId="0" xfId="0" applyFont="1"/>
    <xf numFmtId="164" fontId="18" fillId="0" borderId="7" xfId="1" applyNumberFormat="1" applyFont="1" applyBorder="1"/>
    <xf numFmtId="164" fontId="8" fillId="0" borderId="1" xfId="1" applyNumberFormat="1" applyFont="1" applyBorder="1" applyAlignment="1">
      <alignment horizontal="center" vertical="center" wrapText="1"/>
    </xf>
    <xf numFmtId="0" fontId="24" fillId="0" borderId="2" xfId="0" applyFont="1" applyBorder="1"/>
    <xf numFmtId="0" fontId="30" fillId="0" borderId="1" xfId="0" applyFont="1" applyBorder="1" applyAlignment="1">
      <alignment horizontal="center"/>
    </xf>
    <xf numFmtId="0" fontId="30" fillId="0" borderId="2" xfId="0" applyFont="1" applyBorder="1"/>
    <xf numFmtId="0" fontId="0" fillId="0" borderId="6" xfId="0" applyBorder="1"/>
    <xf numFmtId="0" fontId="0" fillId="0" borderId="3" xfId="0" applyBorder="1"/>
    <xf numFmtId="0" fontId="13" fillId="0" borderId="1" xfId="0" applyFont="1" applyBorder="1" applyAlignment="1">
      <alignment horizontal="center"/>
    </xf>
    <xf numFmtId="168" fontId="13" fillId="0" borderId="1" xfId="0" applyNumberFormat="1" applyFont="1" applyBorder="1" applyAlignment="1">
      <alignment horizontal="center"/>
    </xf>
    <xf numFmtId="166" fontId="0" fillId="0" borderId="1" xfId="1" applyNumberFormat="1" applyFont="1" applyBorder="1"/>
    <xf numFmtId="166" fontId="24" fillId="0" borderId="1" xfId="1" applyNumberFormat="1" applyFont="1" applyBorder="1"/>
    <xf numFmtId="166" fontId="24" fillId="5" borderId="1" xfId="1" applyNumberFormat="1" applyFont="1" applyFill="1" applyBorder="1"/>
    <xf numFmtId="0" fontId="31" fillId="0" borderId="1" xfId="0" applyFont="1" applyBorder="1"/>
    <xf numFmtId="0" fontId="0" fillId="0" borderId="2" xfId="0" applyBorder="1" applyAlignment="1">
      <alignment horizontal="left"/>
    </xf>
    <xf numFmtId="0" fontId="28" fillId="0" borderId="8" xfId="0" applyFont="1" applyBorder="1"/>
    <xf numFmtId="0" fontId="24" fillId="5" borderId="2" xfId="0" applyFont="1" applyFill="1" applyBorder="1"/>
    <xf numFmtId="0" fontId="3" fillId="0" borderId="1" xfId="0" applyFont="1" applyBorder="1" applyAlignment="1">
      <alignment horizontal="center"/>
    </xf>
    <xf numFmtId="166" fontId="0" fillId="0" borderId="8" xfId="1" applyNumberFormat="1" applyFont="1" applyBorder="1"/>
    <xf numFmtId="166" fontId="0" fillId="0" borderId="7" xfId="1" applyNumberFormat="1" applyFont="1" applyBorder="1"/>
    <xf numFmtId="0" fontId="24" fillId="0" borderId="1" xfId="0" applyFont="1" applyBorder="1" applyAlignment="1">
      <alignment horizontal="left"/>
    </xf>
    <xf numFmtId="166" fontId="0" fillId="0" borderId="1" xfId="5" applyNumberFormat="1" applyFont="1" applyBorder="1" applyAlignment="1">
      <alignment horizontal="right"/>
    </xf>
    <xf numFmtId="166" fontId="16" fillId="0" borderId="1" xfId="5" applyNumberFormat="1" applyFont="1" applyBorder="1" applyAlignment="1">
      <alignment horizontal="right"/>
    </xf>
    <xf numFmtId="166" fontId="0" fillId="0" borderId="1" xfId="5" applyNumberFormat="1" applyFont="1" applyBorder="1"/>
    <xf numFmtId="0" fontId="33" fillId="3" borderId="15" xfId="7" applyFont="1" applyFill="1" applyBorder="1" applyAlignment="1" applyProtection="1">
      <alignment horizontal="center" vertical="center" wrapText="1"/>
      <protection locked="0"/>
    </xf>
    <xf numFmtId="49" fontId="34" fillId="3" borderId="15" xfId="7" applyNumberFormat="1" applyFont="1" applyFill="1" applyBorder="1" applyAlignment="1" applyProtection="1">
      <alignment vertical="center" wrapText="1"/>
      <protection locked="0"/>
    </xf>
    <xf numFmtId="0" fontId="33" fillId="3" borderId="15" xfId="7" applyFont="1" applyFill="1" applyBorder="1" applyAlignment="1" applyProtection="1">
      <alignment horizontal="left" vertical="center" wrapText="1" indent="1"/>
      <protection locked="0"/>
    </xf>
    <xf numFmtId="0" fontId="33" fillId="3" borderId="15" xfId="8" applyFont="1" applyFill="1" applyBorder="1" applyAlignment="1" applyProtection="1">
      <alignment horizontal="center" vertical="center" wrapText="1"/>
      <protection locked="0"/>
    </xf>
    <xf numFmtId="0" fontId="34" fillId="3" borderId="15" xfId="8" applyFont="1" applyFill="1" applyBorder="1" applyAlignment="1" applyProtection="1">
      <alignment wrapText="1"/>
      <protection locked="0"/>
    </xf>
    <xf numFmtId="0" fontId="33" fillId="3" borderId="15" xfId="8" applyFont="1" applyFill="1" applyBorder="1" applyAlignment="1" applyProtection="1">
      <alignment horizontal="center" wrapText="1"/>
      <protection locked="0"/>
    </xf>
    <xf numFmtId="0" fontId="33" fillId="3" borderId="15" xfId="7" applyFont="1" applyFill="1" applyBorder="1" applyAlignment="1" applyProtection="1">
      <alignment horizontal="center" vertical="center" wrapText="1"/>
      <protection hidden="1"/>
    </xf>
    <xf numFmtId="0" fontId="33" fillId="3" borderId="15" xfId="7" applyFont="1" applyFill="1" applyBorder="1" applyAlignment="1" applyProtection="1">
      <alignment horizontal="left" vertical="center" wrapText="1" indent="1"/>
      <protection hidden="1"/>
    </xf>
    <xf numFmtId="0" fontId="34" fillId="3" borderId="15" xfId="8" applyFont="1" applyFill="1" applyBorder="1" applyAlignment="1" applyProtection="1">
      <alignment horizontal="left" wrapText="1" indent="1"/>
      <protection hidden="1"/>
    </xf>
    <xf numFmtId="0" fontId="34" fillId="3" borderId="15" xfId="8" applyFont="1" applyFill="1" applyBorder="1" applyAlignment="1" applyProtection="1">
      <alignment horizontal="left" vertical="center" wrapText="1" indent="1"/>
      <protection hidden="1"/>
    </xf>
    <xf numFmtId="0" fontId="33" fillId="3" borderId="15" xfId="8" applyFont="1" applyFill="1" applyBorder="1" applyAlignment="1" applyProtection="1">
      <alignment horizontal="left" vertical="center" wrapText="1" indent="1"/>
      <protection hidden="1"/>
    </xf>
    <xf numFmtId="0" fontId="33" fillId="3" borderId="15" xfId="8" applyFont="1" applyFill="1" applyBorder="1" applyAlignment="1" applyProtection="1">
      <alignment wrapText="1"/>
      <protection hidden="1"/>
    </xf>
    <xf numFmtId="0" fontId="37" fillId="3" borderId="0" xfId="7" applyFont="1" applyFill="1" applyProtection="1">
      <protection locked="0"/>
    </xf>
    <xf numFmtId="0" fontId="37" fillId="3" borderId="0" xfId="7" applyFont="1" applyFill="1" applyAlignment="1" applyProtection="1">
      <alignment vertical="top"/>
      <protection locked="0"/>
    </xf>
    <xf numFmtId="0" fontId="37" fillId="3" borderId="0" xfId="7" applyFont="1" applyFill="1" applyAlignment="1" applyProtection="1">
      <alignment horizontal="right" vertical="center" indent="1"/>
      <protection locked="0"/>
    </xf>
    <xf numFmtId="0" fontId="38" fillId="3" borderId="0" xfId="7" applyFont="1" applyFill="1" applyAlignment="1" applyProtection="1">
      <alignment horizontal="center"/>
      <protection hidden="1"/>
    </xf>
    <xf numFmtId="0" fontId="37" fillId="3" borderId="0" xfId="7" applyFont="1" applyFill="1" applyAlignment="1" applyProtection="1">
      <alignment horizontal="center" vertical="center" wrapText="1"/>
      <protection hidden="1"/>
    </xf>
    <xf numFmtId="0" fontId="37" fillId="3" borderId="0" xfId="7" applyFont="1" applyFill="1" applyAlignment="1" applyProtection="1">
      <alignment horizontal="center" vertical="center"/>
      <protection hidden="1"/>
    </xf>
    <xf numFmtId="0" fontId="39" fillId="3" borderId="0" xfId="7" applyFont="1" applyFill="1" applyAlignment="1" applyProtection="1">
      <alignment horizontal="left" vertical="center"/>
      <protection locked="0"/>
    </xf>
    <xf numFmtId="0" fontId="39" fillId="3" borderId="0" xfId="7" applyFont="1" applyFill="1" applyAlignment="1" applyProtection="1">
      <alignment horizontal="center" vertical="center" wrapText="1"/>
      <protection locked="0"/>
    </xf>
    <xf numFmtId="0" fontId="39" fillId="3" borderId="0" xfId="7" applyFont="1" applyFill="1" applyAlignment="1" applyProtection="1">
      <alignment horizontal="center" vertical="center"/>
      <protection locked="0"/>
    </xf>
    <xf numFmtId="0" fontId="34" fillId="3" borderId="0" xfId="7" applyFont="1" applyFill="1" applyProtection="1">
      <protection locked="0"/>
    </xf>
    <xf numFmtId="0" fontId="34" fillId="3" borderId="15" xfId="7" applyFont="1" applyFill="1" applyBorder="1" applyAlignment="1" applyProtection="1">
      <alignment vertical="top"/>
      <protection locked="0"/>
    </xf>
    <xf numFmtId="169" fontId="34" fillId="3" borderId="15" xfId="7" applyNumberFormat="1" applyFont="1" applyFill="1" applyBorder="1" applyAlignment="1" applyProtection="1">
      <alignment horizontal="center" vertical="center"/>
      <protection locked="0"/>
    </xf>
    <xf numFmtId="0" fontId="34" fillId="3" borderId="15" xfId="8" applyFont="1" applyFill="1" applyBorder="1" applyAlignment="1" applyProtection="1">
      <alignment horizontal="center" vertical="center"/>
      <protection locked="0"/>
    </xf>
    <xf numFmtId="0" fontId="34" fillId="3" borderId="15" xfId="7" applyFont="1" applyFill="1" applyBorder="1" applyAlignment="1" applyProtection="1">
      <alignment horizontal="center" vertical="center"/>
      <protection locked="0"/>
    </xf>
    <xf numFmtId="0" fontId="34" fillId="3" borderId="15" xfId="7" applyFont="1" applyFill="1" applyBorder="1" applyAlignment="1" applyProtection="1">
      <alignment horizontal="center" vertical="top"/>
      <protection locked="0"/>
    </xf>
    <xf numFmtId="3" fontId="33" fillId="3" borderId="15" xfId="7" applyNumberFormat="1" applyFont="1" applyFill="1" applyBorder="1" applyAlignment="1" applyProtection="1">
      <alignment vertical="center" wrapText="1"/>
      <protection hidden="1"/>
    </xf>
    <xf numFmtId="3" fontId="34" fillId="3" borderId="15" xfId="7" applyNumberFormat="1" applyFont="1" applyFill="1" applyBorder="1" applyAlignment="1" applyProtection="1">
      <alignment vertical="center" wrapText="1"/>
      <protection hidden="1"/>
    </xf>
    <xf numFmtId="3" fontId="34" fillId="3" borderId="0" xfId="7" applyNumberFormat="1" applyFont="1" applyFill="1" applyProtection="1">
      <protection locked="0"/>
    </xf>
    <xf numFmtId="0" fontId="34" fillId="3" borderId="0" xfId="7" applyFont="1" applyFill="1" applyAlignment="1" applyProtection="1">
      <alignment vertical="top"/>
      <protection locked="0"/>
    </xf>
    <xf numFmtId="0" fontId="33" fillId="3" borderId="0" xfId="7" applyFont="1" applyFill="1" applyAlignment="1" applyProtection="1">
      <alignment horizontal="center" vertical="center" wrapText="1"/>
      <protection locked="0"/>
    </xf>
    <xf numFmtId="0" fontId="33" fillId="3" borderId="0" xfId="7" applyFont="1" applyFill="1" applyAlignment="1" applyProtection="1">
      <alignment vertical="center" wrapText="1"/>
      <protection locked="0"/>
    </xf>
    <xf numFmtId="169" fontId="33" fillId="3" borderId="0" xfId="7" applyNumberFormat="1" applyFont="1" applyFill="1" applyAlignment="1" applyProtection="1">
      <alignment horizontal="right" vertical="center" wrapText="1" indent="1"/>
      <protection locked="0"/>
    </xf>
    <xf numFmtId="169" fontId="39" fillId="3" borderId="0" xfId="7" applyNumberFormat="1" applyFont="1" applyFill="1" applyAlignment="1" applyProtection="1">
      <alignment horizontal="left" vertical="center"/>
      <protection locked="0"/>
    </xf>
    <xf numFmtId="0" fontId="40" fillId="3" borderId="0" xfId="8" applyFont="1" applyFill="1" applyAlignment="1" applyProtection="1">
      <alignment horizontal="right"/>
      <protection locked="0"/>
    </xf>
    <xf numFmtId="0" fontId="33" fillId="3" borderId="15" xfId="7" applyFont="1" applyFill="1" applyBorder="1" applyAlignment="1" applyProtection="1">
      <alignment vertical="center" wrapText="1"/>
      <protection hidden="1"/>
    </xf>
    <xf numFmtId="1" fontId="34" fillId="3" borderId="0" xfId="6" applyNumberFormat="1" applyFont="1" applyFill="1" applyProtection="1">
      <protection hidden="1"/>
    </xf>
    <xf numFmtId="0" fontId="34" fillId="3" borderId="15" xfId="7" applyFont="1" applyFill="1" applyBorder="1" applyAlignment="1" applyProtection="1">
      <alignment horizontal="left" vertical="center" wrapText="1" indent="1"/>
      <protection hidden="1"/>
    </xf>
    <xf numFmtId="3" fontId="33" fillId="3" borderId="15" xfId="8" applyNumberFormat="1" applyFont="1" applyFill="1" applyBorder="1" applyAlignment="1" applyProtection="1">
      <alignment vertical="center" wrapText="1"/>
      <protection hidden="1"/>
    </xf>
    <xf numFmtId="3" fontId="33" fillId="3" borderId="15" xfId="8" quotePrefix="1" applyNumberFormat="1" applyFont="1" applyFill="1" applyBorder="1" applyAlignment="1" applyProtection="1">
      <alignment vertical="center" wrapText="1"/>
      <protection hidden="1"/>
    </xf>
    <xf numFmtId="0" fontId="33" fillId="3" borderId="0" xfId="7" applyFont="1" applyFill="1" applyProtection="1">
      <protection locked="0"/>
    </xf>
    <xf numFmtId="3" fontId="34" fillId="3" borderId="0" xfId="7" applyNumberFormat="1" applyFont="1" applyFill="1" applyAlignment="1" applyProtection="1">
      <alignment horizontal="right" vertical="center" indent="1"/>
      <protection locked="0"/>
    </xf>
    <xf numFmtId="0" fontId="16" fillId="6" borderId="1" xfId="0" applyFont="1" applyFill="1" applyBorder="1"/>
    <xf numFmtId="166" fontId="16" fillId="6" borderId="1" xfId="5" applyNumberFormat="1" applyFont="1" applyFill="1" applyBorder="1"/>
    <xf numFmtId="0" fontId="16" fillId="6" borderId="2" xfId="0" applyFont="1" applyFill="1" applyBorder="1" applyAlignment="1">
      <alignment horizontal="left"/>
    </xf>
    <xf numFmtId="0" fontId="16" fillId="6" borderId="6" xfId="0" applyFont="1" applyFill="1" applyBorder="1" applyAlignment="1">
      <alignment horizontal="center"/>
    </xf>
    <xf numFmtId="166" fontId="0" fillId="0" borderId="0" xfId="0" applyNumberFormat="1"/>
    <xf numFmtId="0" fontId="16" fillId="6" borderId="6" xfId="0" applyFont="1" applyFill="1" applyBorder="1" applyAlignment="1">
      <alignment horizontal="left"/>
    </xf>
    <xf numFmtId="0" fontId="16" fillId="0" borderId="1" xfId="0" applyFont="1" applyBorder="1"/>
    <xf numFmtId="166" fontId="16" fillId="0" borderId="1" xfId="5" applyNumberFormat="1" applyFont="1" applyBorder="1"/>
    <xf numFmtId="164" fontId="14" fillId="0" borderId="7" xfId="1" applyNumberFormat="1" applyFont="1" applyFill="1" applyBorder="1"/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1" xfId="0" applyFont="1" applyBorder="1"/>
    <xf numFmtId="0" fontId="11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4" fillId="2" borderId="2" xfId="0" applyFont="1" applyFill="1" applyBorder="1"/>
    <xf numFmtId="0" fontId="4" fillId="2" borderId="6" xfId="0" applyFont="1" applyFill="1" applyBorder="1"/>
    <xf numFmtId="0" fontId="4" fillId="2" borderId="3" xfId="0" applyFont="1" applyFill="1" applyBorder="1"/>
    <xf numFmtId="0" fontId="4" fillId="0" borderId="4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14" fillId="0" borderId="4" xfId="0" applyFont="1" applyBorder="1" applyAlignment="1">
      <alignment horizontal="center"/>
    </xf>
    <xf numFmtId="0" fontId="14" fillId="0" borderId="0" xfId="0" applyFont="1" applyAlignment="1">
      <alignment horizontal="left"/>
    </xf>
    <xf numFmtId="164" fontId="9" fillId="0" borderId="0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/>
    <xf numFmtId="0" fontId="20" fillId="2" borderId="0" xfId="0" applyFont="1" applyFill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1" xfId="0" applyFont="1" applyBorder="1"/>
    <xf numFmtId="164" fontId="5" fillId="0" borderId="0" xfId="3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1" fillId="0" borderId="2" xfId="0" applyFont="1" applyBorder="1"/>
    <xf numFmtId="0" fontId="11" fillId="0" borderId="3" xfId="0" applyFont="1" applyBorder="1"/>
    <xf numFmtId="0" fontId="23" fillId="2" borderId="0" xfId="0" applyFont="1" applyFill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28" fillId="0" borderId="2" xfId="0" applyFont="1" applyBorder="1" applyAlignment="1">
      <alignment horizontal="left"/>
    </xf>
    <xf numFmtId="0" fontId="28" fillId="0" borderId="3" xfId="0" applyFont="1" applyBorder="1" applyAlignment="1">
      <alignment horizontal="left"/>
    </xf>
    <xf numFmtId="0" fontId="24" fillId="0" borderId="2" xfId="0" applyFont="1" applyBorder="1" applyAlignment="1">
      <alignment horizontal="left"/>
    </xf>
    <xf numFmtId="0" fontId="24" fillId="0" borderId="3" xfId="0" applyFont="1" applyBorder="1" applyAlignment="1">
      <alignment horizontal="left"/>
    </xf>
    <xf numFmtId="0" fontId="24" fillId="4" borderId="1" xfId="0" applyFont="1" applyFill="1" applyBorder="1" applyAlignment="1">
      <alignment horizontal="left"/>
    </xf>
    <xf numFmtId="0" fontId="24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4" fillId="4" borderId="1" xfId="0" applyFont="1" applyFill="1" applyBorder="1"/>
    <xf numFmtId="0" fontId="22" fillId="4" borderId="1" xfId="0" applyFont="1" applyFill="1" applyBorder="1"/>
    <xf numFmtId="0" fontId="24" fillId="0" borderId="2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2" fillId="0" borderId="0" xfId="0" applyFont="1" applyAlignment="1">
      <alignment horizontal="center"/>
    </xf>
    <xf numFmtId="166" fontId="22" fillId="0" borderId="1" xfId="5" applyNumberFormat="1" applyFont="1" applyBorder="1" applyAlignment="1"/>
    <xf numFmtId="0" fontId="24" fillId="2" borderId="1" xfId="0" applyFont="1" applyFill="1" applyBorder="1" applyAlignment="1">
      <alignment horizontal="left"/>
    </xf>
    <xf numFmtId="0" fontId="24" fillId="3" borderId="0" xfId="7" applyFont="1" applyFill="1" applyAlignment="1" applyProtection="1">
      <alignment horizontal="center"/>
      <protection hidden="1"/>
    </xf>
    <xf numFmtId="0" fontId="34" fillId="3" borderId="0" xfId="7" applyFont="1" applyFill="1" applyAlignment="1" applyProtection="1">
      <alignment horizontal="center" vertical="center" wrapText="1"/>
      <protection hidden="1"/>
    </xf>
    <xf numFmtId="169" fontId="40" fillId="3" borderId="0" xfId="7" applyNumberFormat="1" applyFont="1" applyFill="1" applyAlignment="1" applyProtection="1">
      <alignment horizontal="left"/>
      <protection locked="0"/>
    </xf>
    <xf numFmtId="0" fontId="39" fillId="3" borderId="0" xfId="7" applyFont="1" applyFill="1" applyAlignment="1" applyProtection="1">
      <alignment horizontal="center"/>
      <protection hidden="1"/>
    </xf>
    <xf numFmtId="0" fontId="22" fillId="0" borderId="0" xfId="0" applyFont="1"/>
    <xf numFmtId="0" fontId="0" fillId="0" borderId="2" xfId="0" applyBorder="1"/>
    <xf numFmtId="0" fontId="0" fillId="0" borderId="6" xfId="0" applyBorder="1"/>
    <xf numFmtId="0" fontId="0" fillId="0" borderId="3" xfId="0" applyBorder="1"/>
    <xf numFmtId="166" fontId="0" fillId="0" borderId="2" xfId="1" applyNumberFormat="1" applyFont="1" applyBorder="1" applyAlignment="1"/>
    <xf numFmtId="166" fontId="0" fillId="0" borderId="3" xfId="1" applyNumberFormat="1" applyFont="1" applyBorder="1" applyAlignment="1"/>
    <xf numFmtId="166" fontId="16" fillId="6" borderId="6" xfId="5" applyNumberFormat="1" applyFont="1" applyFill="1" applyBorder="1" applyAlignment="1">
      <alignment horizontal="left"/>
    </xf>
    <xf numFmtId="166" fontId="0" fillId="6" borderId="3" xfId="5" applyNumberFormat="1" applyFont="1" applyFill="1" applyBorder="1" applyAlignment="1">
      <alignment horizontal="left"/>
    </xf>
    <xf numFmtId="0" fontId="16" fillId="0" borderId="2" xfId="0" applyFont="1" applyBorder="1"/>
    <xf numFmtId="0" fontId="16" fillId="0" borderId="3" xfId="0" applyFont="1" applyBorder="1"/>
    <xf numFmtId="166" fontId="16" fillId="0" borderId="2" xfId="5" applyNumberFormat="1" applyFont="1" applyBorder="1" applyAlignment="1"/>
    <xf numFmtId="166" fontId="16" fillId="0" borderId="3" xfId="5" applyNumberFormat="1" applyFont="1" applyBorder="1" applyAlignment="1"/>
    <xf numFmtId="166" fontId="0" fillId="0" borderId="2" xfId="5" applyNumberFormat="1" applyFont="1" applyBorder="1" applyAlignment="1"/>
    <xf numFmtId="166" fontId="0" fillId="0" borderId="3" xfId="5" applyNumberFormat="1" applyFont="1" applyBorder="1" applyAlignment="1"/>
    <xf numFmtId="0" fontId="16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6" fillId="0" borderId="3" xfId="0" applyFont="1" applyBorder="1" applyAlignment="1">
      <alignment horizontal="center"/>
    </xf>
    <xf numFmtId="166" fontId="16" fillId="6" borderId="6" xfId="5" applyNumberFormat="1" applyFont="1" applyFill="1" applyBorder="1" applyAlignment="1">
      <alignment horizontal="center"/>
    </xf>
    <xf numFmtId="166" fontId="0" fillId="6" borderId="3" xfId="5" applyNumberFormat="1" applyFont="1" applyFill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166" fontId="25" fillId="0" borderId="2" xfId="5" applyNumberFormat="1" applyFont="1" applyBorder="1" applyAlignment="1">
      <alignment horizontal="center"/>
    </xf>
    <xf numFmtId="166" fontId="25" fillId="0" borderId="3" xfId="5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6" borderId="10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2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6" fontId="31" fillId="0" borderId="1" xfId="5" applyNumberFormat="1" applyFont="1" applyBorder="1" applyAlignment="1"/>
    <xf numFmtId="166" fontId="31" fillId="0" borderId="2" xfId="5" applyNumberFormat="1" applyFont="1" applyBorder="1" applyAlignment="1"/>
    <xf numFmtId="166" fontId="31" fillId="0" borderId="2" xfId="5" applyNumberFormat="1" applyFont="1" applyBorder="1" applyAlignment="1">
      <alignment horizontal="center"/>
    </xf>
    <xf numFmtId="166" fontId="31" fillId="0" borderId="6" xfId="5" applyNumberFormat="1" applyFont="1" applyBorder="1" applyAlignment="1">
      <alignment horizontal="center"/>
    </xf>
    <xf numFmtId="166" fontId="31" fillId="0" borderId="3" xfId="5" applyNumberFormat="1" applyFont="1" applyBorder="1" applyAlignment="1">
      <alignment horizontal="center"/>
    </xf>
    <xf numFmtId="166" fontId="24" fillId="0" borderId="1" xfId="5" applyNumberFormat="1" applyFont="1" applyBorder="1" applyAlignment="1"/>
    <xf numFmtId="166" fontId="24" fillId="0" borderId="2" xfId="5" applyNumberFormat="1" applyFont="1" applyBorder="1" applyAlignment="1"/>
    <xf numFmtId="166" fontId="31" fillId="0" borderId="1" xfId="5" applyNumberFormat="1" applyFont="1" applyFill="1" applyBorder="1" applyAlignment="1"/>
    <xf numFmtId="166" fontId="31" fillId="0" borderId="2" xfId="5" applyNumberFormat="1" applyFont="1" applyFill="1" applyBorder="1" applyAlignment="1"/>
    <xf numFmtId="166" fontId="31" fillId="0" borderId="2" xfId="5" applyNumberFormat="1" applyFont="1" applyFill="1" applyBorder="1" applyAlignment="1">
      <alignment horizontal="center"/>
    </xf>
    <xf numFmtId="166" fontId="31" fillId="0" borderId="6" xfId="5" applyNumberFormat="1" applyFont="1" applyFill="1" applyBorder="1" applyAlignment="1">
      <alignment horizontal="center"/>
    </xf>
    <xf numFmtId="166" fontId="31" fillId="0" borderId="3" xfId="5" applyNumberFormat="1" applyFont="1" applyFill="1" applyBorder="1" applyAlignment="1">
      <alignment horizontal="center"/>
    </xf>
    <xf numFmtId="166" fontId="24" fillId="5" borderId="2" xfId="5" applyNumberFormat="1" applyFont="1" applyFill="1" applyBorder="1" applyAlignment="1"/>
    <xf numFmtId="166" fontId="24" fillId="5" borderId="6" xfId="5" applyNumberFormat="1" applyFont="1" applyFill="1" applyBorder="1" applyAlignment="1"/>
    <xf numFmtId="166" fontId="24" fillId="5" borderId="3" xfId="5" applyNumberFormat="1" applyFont="1" applyFill="1" applyBorder="1" applyAlignment="1"/>
    <xf numFmtId="166" fontId="24" fillId="0" borderId="1" xfId="5" applyNumberFormat="1" applyFont="1" applyBorder="1" applyAlignment="1">
      <alignment horizontal="center"/>
    </xf>
    <xf numFmtId="166" fontId="24" fillId="0" borderId="7" xfId="5" applyNumberFormat="1" applyFont="1" applyFill="1" applyBorder="1" applyAlignment="1"/>
    <xf numFmtId="166" fontId="24" fillId="0" borderId="9" xfId="5" applyNumberFormat="1" applyFont="1" applyFill="1" applyBorder="1" applyAlignment="1"/>
    <xf numFmtId="166" fontId="24" fillId="0" borderId="2" xfId="5" applyNumberFormat="1" applyFont="1" applyFill="1" applyBorder="1" applyAlignment="1"/>
    <xf numFmtId="166" fontId="24" fillId="0" borderId="6" xfId="5" applyNumberFormat="1" applyFont="1" applyFill="1" applyBorder="1" applyAlignment="1"/>
    <xf numFmtId="166" fontId="24" fillId="0" borderId="3" xfId="5" applyNumberFormat="1" applyFont="1" applyFill="1" applyBorder="1" applyAlignment="1"/>
    <xf numFmtId="166" fontId="28" fillId="0" borderId="8" xfId="5" applyNumberFormat="1" applyFont="1" applyBorder="1" applyAlignment="1"/>
    <xf numFmtId="166" fontId="28" fillId="0" borderId="10" xfId="5" applyNumberFormat="1" applyFont="1" applyBorder="1" applyAlignment="1"/>
    <xf numFmtId="0" fontId="30" fillId="0" borderId="2" xfId="0" applyFont="1" applyBorder="1"/>
    <xf numFmtId="0" fontId="3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0" fillId="0" borderId="10" xfId="0" applyFont="1" applyBorder="1"/>
    <xf numFmtId="0" fontId="0" fillId="0" borderId="4" xfId="0" applyBorder="1"/>
    <xf numFmtId="0" fontId="0" fillId="0" borderId="11" xfId="0" applyBorder="1"/>
    <xf numFmtId="0" fontId="0" fillId="0" borderId="12" xfId="0" applyBorder="1"/>
    <xf numFmtId="0" fontId="0" fillId="0" borderId="0" xfId="0"/>
    <xf numFmtId="0" fontId="0" fillId="0" borderId="14" xfId="0" applyBorder="1"/>
    <xf numFmtId="0" fontId="0" fillId="0" borderId="9" xfId="0" applyBorder="1"/>
    <xf numFmtId="0" fontId="0" fillId="0" borderId="5" xfId="0" applyBorder="1"/>
    <xf numFmtId="0" fontId="0" fillId="0" borderId="13" xfId="0" applyBorder="1"/>
  </cellXfs>
  <cellStyles count="9">
    <cellStyle name="Ezres" xfId="1" builtinId="3"/>
    <cellStyle name="Ezres 2" xfId="5" xr:uid="{A47C2CBB-B203-4B48-80CF-DCBF6DE79384}"/>
    <cellStyle name="Ezres 3 2 2" xfId="3" xr:uid="{9FB3F730-10CF-48DD-AD3E-32D84C99C3E7}"/>
    <cellStyle name="Ezres 4" xfId="2" xr:uid="{98202908-407F-4F3C-8B5C-F641329090E0}"/>
    <cellStyle name="Ezres 5" xfId="4" xr:uid="{E9431C0F-5244-4A19-BD30-F8610A1EFF24}"/>
    <cellStyle name="Normál" xfId="0" builtinId="0"/>
    <cellStyle name="Normál 2" xfId="8" xr:uid="{D9F19B21-CC24-49A7-837F-69F29B454A16}"/>
    <cellStyle name="Normál_KVRENMUNKA" xfId="7" xr:uid="{19786F7F-C939-49B2-A313-E86EC93038F1}"/>
    <cellStyle name="Százalék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0</xdr:row>
      <xdr:rowOff>0</xdr:rowOff>
    </xdr:from>
    <xdr:to>
      <xdr:col>6</xdr:col>
      <xdr:colOff>309150</xdr:colOff>
      <xdr:row>1</xdr:row>
      <xdr:rowOff>51975</xdr:rowOff>
    </xdr:to>
    <xdr:pic>
      <xdr:nvPicPr>
        <xdr:cNvPr id="2" name="Ábra 1" descr="Vízszintesen visszakanyarodó nyíl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1BB3F5-EE10-48BF-AAD1-E71BEC5302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515100" y="0"/>
          <a:ext cx="252000" cy="25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0</xdr:row>
      <xdr:rowOff>0</xdr:rowOff>
    </xdr:from>
    <xdr:to>
      <xdr:col>7</xdr:col>
      <xdr:colOff>118650</xdr:colOff>
      <xdr:row>1</xdr:row>
      <xdr:rowOff>51975</xdr:rowOff>
    </xdr:to>
    <xdr:pic>
      <xdr:nvPicPr>
        <xdr:cNvPr id="2" name="Ábra 1" descr="Vízszintesen visszakanyarodó nyíl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77438E-BAD1-4B30-A0F9-7832301E9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9344025" y="19050"/>
          <a:ext cx="252000" cy="25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41D6A-0141-4AD7-9DAB-066B87F25A10}">
  <sheetPr>
    <tabColor rgb="FF92D050"/>
    <pageSetUpPr fitToPage="1"/>
  </sheetPr>
  <dimension ref="A1:I109"/>
  <sheetViews>
    <sheetView topLeftCell="A53" workbookViewId="0">
      <selection activeCell="B81" sqref="B81"/>
    </sheetView>
  </sheetViews>
  <sheetFormatPr defaultColWidth="9.140625" defaultRowHeight="15.75" x14ac:dyDescent="0.25"/>
  <cols>
    <col min="1" max="1" width="19" customWidth="1"/>
    <col min="2" max="2" width="67.140625" customWidth="1"/>
    <col min="3" max="3" width="14.42578125" customWidth="1"/>
    <col min="4" max="4" width="19.5703125" style="4" customWidth="1"/>
    <col min="5" max="5" width="19.140625" style="42" customWidth="1"/>
    <col min="6" max="6" width="26.5703125" customWidth="1"/>
    <col min="7" max="7" width="18.42578125" customWidth="1"/>
    <col min="8" max="8" width="17.140625" customWidth="1"/>
    <col min="9" max="9" width="13.85546875" bestFit="1" customWidth="1"/>
  </cols>
  <sheetData>
    <row r="1" spans="1:8" x14ac:dyDescent="0.25">
      <c r="A1" s="1" t="s">
        <v>138</v>
      </c>
      <c r="C1" s="1"/>
      <c r="D1" s="2"/>
      <c r="E1" s="3" t="s">
        <v>0</v>
      </c>
    </row>
    <row r="2" spans="1:8" x14ac:dyDescent="0.25">
      <c r="A2" s="1" t="s">
        <v>1</v>
      </c>
      <c r="C2" s="1"/>
    </row>
    <row r="3" spans="1:8" x14ac:dyDescent="0.25">
      <c r="A3" s="1"/>
      <c r="C3" s="1"/>
    </row>
    <row r="4" spans="1:8" ht="20.25" x14ac:dyDescent="0.3">
      <c r="A4" s="235" t="s">
        <v>139</v>
      </c>
      <c r="B4" s="235"/>
      <c r="C4" s="235"/>
      <c r="D4" s="235"/>
      <c r="E4" s="235"/>
    </row>
    <row r="5" spans="1:8" x14ac:dyDescent="0.25">
      <c r="B5" s="6"/>
      <c r="C5" s="6"/>
    </row>
    <row r="6" spans="1:8" x14ac:dyDescent="0.25">
      <c r="C6" s="1"/>
    </row>
    <row r="7" spans="1:8" ht="31.5" x14ac:dyDescent="0.25">
      <c r="A7" s="7" t="s">
        <v>2</v>
      </c>
      <c r="B7" s="236" t="s">
        <v>3</v>
      </c>
      <c r="C7" s="237"/>
      <c r="D7" s="137" t="s">
        <v>140</v>
      </c>
      <c r="E7" s="143" t="s">
        <v>141</v>
      </c>
    </row>
    <row r="8" spans="1:8" x14ac:dyDescent="0.25">
      <c r="A8" s="1"/>
      <c r="B8" s="238"/>
      <c r="C8" s="239"/>
      <c r="D8" s="10"/>
    </row>
    <row r="9" spans="1:8" x14ac:dyDescent="0.25">
      <c r="A9" s="1"/>
      <c r="B9" s="240"/>
      <c r="C9" s="241"/>
      <c r="D9" s="10"/>
    </row>
    <row r="10" spans="1:8" ht="20.25" x14ac:dyDescent="0.3">
      <c r="A10" s="231" t="s">
        <v>142</v>
      </c>
      <c r="B10" s="231"/>
      <c r="C10" s="231"/>
      <c r="D10" s="231"/>
      <c r="E10" s="231"/>
    </row>
    <row r="11" spans="1:8" x14ac:dyDescent="0.25">
      <c r="B11" s="223"/>
      <c r="C11" s="223"/>
      <c r="H11" s="11"/>
    </row>
    <row r="12" spans="1:8" x14ac:dyDescent="0.25">
      <c r="B12" s="227"/>
      <c r="C12" s="227"/>
    </row>
    <row r="13" spans="1:8" x14ac:dyDescent="0.25">
      <c r="A13" s="228"/>
      <c r="B13" s="229"/>
      <c r="C13" s="229"/>
      <c r="D13" s="229"/>
      <c r="E13" s="230"/>
    </row>
    <row r="14" spans="1:8" x14ac:dyDescent="0.25">
      <c r="A14" s="12" t="s">
        <v>144</v>
      </c>
      <c r="B14" s="220" t="s">
        <v>143</v>
      </c>
      <c r="C14" s="220"/>
      <c r="D14" s="15">
        <v>4917744</v>
      </c>
      <c r="E14" s="16">
        <v>5853744</v>
      </c>
      <c r="F14" t="s">
        <v>226</v>
      </c>
    </row>
    <row r="15" spans="1:8" x14ac:dyDescent="0.25">
      <c r="A15" s="12" t="s">
        <v>145</v>
      </c>
      <c r="B15" s="220" t="s">
        <v>146</v>
      </c>
      <c r="C15" s="220"/>
      <c r="D15" s="15">
        <v>944847018</v>
      </c>
      <c r="E15" s="16">
        <v>1043580275</v>
      </c>
      <c r="F15" t="s">
        <v>225</v>
      </c>
    </row>
    <row r="16" spans="1:8" ht="29.25" customHeight="1" x14ac:dyDescent="0.25">
      <c r="A16" s="12" t="s">
        <v>147</v>
      </c>
      <c r="B16" s="224" t="s">
        <v>148</v>
      </c>
      <c r="C16" s="224"/>
      <c r="D16" s="20">
        <v>13079500</v>
      </c>
      <c r="E16" s="17">
        <v>49000000</v>
      </c>
      <c r="F16" t="s">
        <v>223</v>
      </c>
      <c r="H16" s="11"/>
    </row>
    <row r="17" spans="1:9" ht="18.75" customHeight="1" x14ac:dyDescent="0.25">
      <c r="A17" s="12" t="s">
        <v>306</v>
      </c>
      <c r="B17" s="217" t="s">
        <v>559</v>
      </c>
      <c r="C17" s="218"/>
      <c r="D17" s="20">
        <v>0</v>
      </c>
      <c r="E17" s="17">
        <v>20480000</v>
      </c>
      <c r="H17" s="11"/>
    </row>
    <row r="18" spans="1:9" x14ac:dyDescent="0.25">
      <c r="A18" s="12" t="s">
        <v>149</v>
      </c>
      <c r="B18" s="219" t="s">
        <v>150</v>
      </c>
      <c r="C18" s="219"/>
      <c r="D18" s="20">
        <v>19800000</v>
      </c>
      <c r="E18" s="17">
        <v>25800000</v>
      </c>
      <c r="F18" t="s">
        <v>224</v>
      </c>
    </row>
    <row r="19" spans="1:9" x14ac:dyDescent="0.25">
      <c r="A19" s="12" t="s">
        <v>151</v>
      </c>
      <c r="B19" s="225" t="s">
        <v>152</v>
      </c>
      <c r="C19" s="226"/>
      <c r="D19" s="20">
        <v>144990</v>
      </c>
      <c r="E19" s="17">
        <v>0</v>
      </c>
    </row>
    <row r="20" spans="1:9" x14ac:dyDescent="0.25">
      <c r="A20" s="12" t="s">
        <v>153</v>
      </c>
      <c r="B20" s="225" t="s">
        <v>9</v>
      </c>
      <c r="C20" s="226"/>
      <c r="D20" s="20">
        <v>223342</v>
      </c>
      <c r="E20" s="21">
        <v>300000</v>
      </c>
    </row>
    <row r="21" spans="1:9" x14ac:dyDescent="0.25">
      <c r="A21" s="12" t="s">
        <v>154</v>
      </c>
      <c r="B21" s="219" t="s">
        <v>155</v>
      </c>
      <c r="C21" s="219"/>
      <c r="D21" s="20">
        <v>4000000</v>
      </c>
      <c r="E21" s="23">
        <v>0</v>
      </c>
    </row>
    <row r="22" spans="1:9" x14ac:dyDescent="0.25">
      <c r="A22" s="12" t="s">
        <v>156</v>
      </c>
      <c r="B22" s="220" t="s">
        <v>157</v>
      </c>
      <c r="C22" s="220"/>
      <c r="D22" s="20">
        <v>25825177</v>
      </c>
      <c r="E22" s="21">
        <v>32275142</v>
      </c>
    </row>
    <row r="23" spans="1:9" x14ac:dyDescent="0.25">
      <c r="A23" s="242" t="s">
        <v>5</v>
      </c>
      <c r="B23" s="242"/>
      <c r="C23" s="242"/>
      <c r="D23" s="22">
        <f>SUM(D14:D22)</f>
        <v>1012837771</v>
      </c>
      <c r="E23" s="22">
        <f>SUM(E14:E22)</f>
        <v>1177289161</v>
      </c>
      <c r="F23" s="24"/>
    </row>
    <row r="24" spans="1:9" x14ac:dyDescent="0.25">
      <c r="B24" s="223"/>
      <c r="C24" s="223"/>
    </row>
    <row r="25" spans="1:9" x14ac:dyDescent="0.25">
      <c r="A25" s="36"/>
      <c r="B25" s="232"/>
      <c r="C25" s="232"/>
    </row>
    <row r="26" spans="1:9" x14ac:dyDescent="0.25">
      <c r="A26" s="37" t="s">
        <v>214</v>
      </c>
      <c r="B26" s="37"/>
      <c r="C26" s="38"/>
      <c r="D26" s="26">
        <f>D23</f>
        <v>1012837771</v>
      </c>
      <c r="E26" s="26">
        <f>E23</f>
        <v>1177289161</v>
      </c>
      <c r="F26" s="39"/>
      <c r="G26" s="11"/>
      <c r="I26" s="11"/>
    </row>
    <row r="27" spans="1:9" x14ac:dyDescent="0.25">
      <c r="B27" s="223"/>
      <c r="C27" s="223"/>
    </row>
    <row r="28" spans="1:9" x14ac:dyDescent="0.25">
      <c r="B28" s="223"/>
      <c r="C28" s="223"/>
    </row>
    <row r="29" spans="1:9" x14ac:dyDescent="0.25">
      <c r="B29" s="223"/>
      <c r="C29" s="223"/>
    </row>
    <row r="30" spans="1:9" x14ac:dyDescent="0.25">
      <c r="B30" s="223"/>
      <c r="C30" s="223"/>
    </row>
    <row r="31" spans="1:9" x14ac:dyDescent="0.25">
      <c r="B31" s="223"/>
      <c r="C31" s="223"/>
    </row>
    <row r="32" spans="1:9" ht="20.25" x14ac:dyDescent="0.3">
      <c r="A32" s="231" t="s">
        <v>158</v>
      </c>
      <c r="B32" s="231"/>
      <c r="C32" s="231"/>
      <c r="D32" s="231"/>
      <c r="E32" s="231"/>
    </row>
    <row r="33" spans="1:9" x14ac:dyDescent="0.25">
      <c r="B33" s="223"/>
      <c r="C33" s="223"/>
    </row>
    <row r="34" spans="1:9" x14ac:dyDescent="0.25">
      <c r="A34" s="12" t="s">
        <v>215</v>
      </c>
      <c r="B34" s="220" t="s">
        <v>143</v>
      </c>
      <c r="C34" s="220"/>
      <c r="D34" s="23">
        <v>6389414</v>
      </c>
      <c r="E34" s="21">
        <v>2647333</v>
      </c>
      <c r="F34" s="40" t="s">
        <v>218</v>
      </c>
      <c r="G34" s="40"/>
      <c r="I34" s="11"/>
    </row>
    <row r="35" spans="1:9" x14ac:dyDescent="0.25">
      <c r="A35" s="12" t="s">
        <v>145</v>
      </c>
      <c r="B35" s="220" t="s">
        <v>146</v>
      </c>
      <c r="C35" s="220"/>
      <c r="D35" s="23">
        <v>5772497</v>
      </c>
      <c r="E35" s="21">
        <v>5800000</v>
      </c>
      <c r="F35" s="40" t="s">
        <v>217</v>
      </c>
      <c r="G35" s="40"/>
    </row>
    <row r="36" spans="1:9" x14ac:dyDescent="0.25">
      <c r="A36" s="41" t="s">
        <v>159</v>
      </c>
      <c r="B36" s="233" t="s">
        <v>160</v>
      </c>
      <c r="C36" s="233"/>
      <c r="D36" s="23">
        <v>11583473</v>
      </c>
      <c r="E36" s="21">
        <v>10856840</v>
      </c>
      <c r="F36" t="s">
        <v>216</v>
      </c>
    </row>
    <row r="37" spans="1:9" x14ac:dyDescent="0.25">
      <c r="A37" s="41" t="s">
        <v>10</v>
      </c>
      <c r="B37" s="233" t="s">
        <v>11</v>
      </c>
      <c r="C37" s="233"/>
      <c r="D37" s="23">
        <v>28300174</v>
      </c>
      <c r="E37" s="21">
        <v>28500000</v>
      </c>
    </row>
    <row r="38" spans="1:9" x14ac:dyDescent="0.25">
      <c r="A38" s="41" t="s">
        <v>4</v>
      </c>
      <c r="B38" s="233" t="s">
        <v>161</v>
      </c>
      <c r="C38" s="233"/>
      <c r="D38" s="23">
        <v>7635469</v>
      </c>
      <c r="E38" s="21">
        <f>E37*0.27</f>
        <v>7695000.0000000009</v>
      </c>
      <c r="G38" s="11"/>
      <c r="H38" s="42"/>
    </row>
    <row r="39" spans="1:9" x14ac:dyDescent="0.25">
      <c r="A39" s="41" t="s">
        <v>12</v>
      </c>
      <c r="B39" s="220" t="s">
        <v>162</v>
      </c>
      <c r="C39" s="220"/>
      <c r="D39" s="23">
        <v>1512000</v>
      </c>
      <c r="E39" s="21">
        <v>0</v>
      </c>
      <c r="H39" s="42"/>
    </row>
    <row r="40" spans="1:9" x14ac:dyDescent="0.25">
      <c r="A40" s="12" t="s">
        <v>164</v>
      </c>
      <c r="B40" s="219" t="s">
        <v>9</v>
      </c>
      <c r="C40" s="219"/>
      <c r="D40" s="23">
        <v>1342122</v>
      </c>
      <c r="E40" s="23">
        <v>0</v>
      </c>
      <c r="F40" t="s">
        <v>234</v>
      </c>
      <c r="H40" s="42"/>
    </row>
    <row r="41" spans="1:9" x14ac:dyDescent="0.25">
      <c r="A41" s="13" t="s">
        <v>163</v>
      </c>
      <c r="B41" s="220" t="s">
        <v>7</v>
      </c>
      <c r="C41" s="220"/>
      <c r="D41" s="23">
        <v>41440</v>
      </c>
      <c r="E41" s="23">
        <v>45000</v>
      </c>
      <c r="F41" t="s">
        <v>219</v>
      </c>
      <c r="H41" s="42"/>
    </row>
    <row r="42" spans="1:9" x14ac:dyDescent="0.25">
      <c r="A42" s="12" t="s">
        <v>8</v>
      </c>
      <c r="B42" s="219" t="s">
        <v>165</v>
      </c>
      <c r="C42" s="219"/>
      <c r="D42" s="23">
        <v>51559548</v>
      </c>
      <c r="E42" s="23">
        <v>0</v>
      </c>
      <c r="G42" s="11"/>
    </row>
    <row r="43" spans="1:9" x14ac:dyDescent="0.25">
      <c r="A43" s="27" t="s">
        <v>13</v>
      </c>
      <c r="B43" s="220" t="s">
        <v>561</v>
      </c>
      <c r="C43" s="220"/>
      <c r="D43" s="17">
        <v>640790870</v>
      </c>
      <c r="E43" s="21">
        <v>729254869</v>
      </c>
      <c r="H43" s="11"/>
    </row>
    <row r="44" spans="1:9" x14ac:dyDescent="0.25">
      <c r="A44" s="243" t="s">
        <v>167</v>
      </c>
      <c r="B44" s="243"/>
      <c r="C44" s="243"/>
      <c r="D44" s="26">
        <f>SUM(D34:D43)</f>
        <v>754927007</v>
      </c>
      <c r="E44" s="26">
        <f>SUM(E34:E43)</f>
        <v>784799042</v>
      </c>
    </row>
    <row r="45" spans="1:9" x14ac:dyDescent="0.25">
      <c r="B45" s="244"/>
      <c r="C45" s="244"/>
    </row>
    <row r="46" spans="1:9" x14ac:dyDescent="0.25">
      <c r="A46" s="245" t="s">
        <v>166</v>
      </c>
      <c r="B46" s="246"/>
      <c r="C46" s="247"/>
      <c r="D46" s="71">
        <f>D44</f>
        <v>754927007</v>
      </c>
      <c r="E46" s="71">
        <f>E44</f>
        <v>784799042</v>
      </c>
      <c r="G46" s="42"/>
    </row>
    <row r="47" spans="1:9" x14ac:dyDescent="0.25">
      <c r="A47" s="1"/>
      <c r="B47" s="248"/>
      <c r="C47" s="248"/>
      <c r="D47" s="43"/>
    </row>
    <row r="48" spans="1:9" x14ac:dyDescent="0.25">
      <c r="A48" s="1"/>
      <c r="B48" s="240"/>
      <c r="C48" s="241"/>
      <c r="D48" s="43"/>
    </row>
    <row r="49" spans="1:7" x14ac:dyDescent="0.25">
      <c r="A49" s="1"/>
      <c r="B49" s="240"/>
      <c r="C49" s="241"/>
      <c r="D49" s="43"/>
    </row>
    <row r="50" spans="1:7" x14ac:dyDescent="0.25">
      <c r="A50" s="1"/>
      <c r="B50" s="234"/>
      <c r="C50" s="234"/>
      <c r="D50" s="43"/>
    </row>
    <row r="51" spans="1:7" x14ac:dyDescent="0.25">
      <c r="A51" s="1"/>
      <c r="B51" s="234"/>
      <c r="C51" s="234"/>
      <c r="D51" s="43"/>
    </row>
    <row r="52" spans="1:7" ht="20.25" x14ac:dyDescent="0.3">
      <c r="A52" s="231" t="s">
        <v>168</v>
      </c>
      <c r="B52" s="231"/>
      <c r="C52" s="231"/>
      <c r="D52" s="231"/>
      <c r="E52" s="231"/>
    </row>
    <row r="53" spans="1:7" ht="20.25" x14ac:dyDescent="0.3">
      <c r="A53" s="44"/>
      <c r="B53" s="235"/>
      <c r="C53" s="235"/>
      <c r="D53" s="45"/>
    </row>
    <row r="54" spans="1:7" x14ac:dyDescent="0.25">
      <c r="A54" s="12" t="s">
        <v>159</v>
      </c>
      <c r="B54" s="220" t="s">
        <v>222</v>
      </c>
      <c r="C54" s="220"/>
      <c r="D54" s="17">
        <v>6453321</v>
      </c>
      <c r="E54" s="17">
        <v>0</v>
      </c>
      <c r="G54" s="11"/>
    </row>
    <row r="55" spans="1:7" x14ac:dyDescent="0.25">
      <c r="A55" s="41" t="s">
        <v>169</v>
      </c>
      <c r="B55" s="233" t="s">
        <v>170</v>
      </c>
      <c r="C55" s="233"/>
      <c r="D55" s="46">
        <v>1000000</v>
      </c>
      <c r="E55" s="14">
        <v>0</v>
      </c>
      <c r="G55" s="11"/>
    </row>
    <row r="56" spans="1:7" x14ac:dyDescent="0.25">
      <c r="A56" s="41" t="s">
        <v>6</v>
      </c>
      <c r="B56" s="221" t="s">
        <v>171</v>
      </c>
      <c r="C56" s="222"/>
      <c r="D56" s="46">
        <v>80000</v>
      </c>
      <c r="E56" s="14">
        <v>0</v>
      </c>
    </row>
    <row r="57" spans="1:7" x14ac:dyDescent="0.25">
      <c r="A57" s="41" t="s">
        <v>10</v>
      </c>
      <c r="B57" s="233" t="s">
        <v>11</v>
      </c>
      <c r="C57" s="233"/>
      <c r="D57" s="48">
        <v>12987176</v>
      </c>
      <c r="E57" s="47">
        <v>13000000</v>
      </c>
      <c r="G57" s="11"/>
    </row>
    <row r="58" spans="1:7" x14ac:dyDescent="0.25">
      <c r="A58" s="41" t="s">
        <v>4</v>
      </c>
      <c r="B58" s="233" t="s">
        <v>161</v>
      </c>
      <c r="C58" s="233"/>
      <c r="D58" s="23">
        <v>3506262</v>
      </c>
      <c r="E58" s="21">
        <f>E57*0.27</f>
        <v>3510000</v>
      </c>
    </row>
    <row r="59" spans="1:7" x14ac:dyDescent="0.25">
      <c r="A59" s="41" t="s">
        <v>12</v>
      </c>
      <c r="B59" s="220" t="s">
        <v>162</v>
      </c>
      <c r="C59" s="220"/>
      <c r="D59" s="28">
        <v>1717000</v>
      </c>
      <c r="E59" s="21">
        <v>0</v>
      </c>
    </row>
    <row r="60" spans="1:7" x14ac:dyDescent="0.25">
      <c r="A60" s="12" t="s">
        <v>164</v>
      </c>
      <c r="B60" s="219" t="s">
        <v>220</v>
      </c>
      <c r="C60" s="219"/>
      <c r="D60" s="28">
        <v>205000</v>
      </c>
      <c r="E60" s="21">
        <v>400000</v>
      </c>
    </row>
    <row r="61" spans="1:7" x14ac:dyDescent="0.25">
      <c r="A61" s="13" t="s">
        <v>163</v>
      </c>
      <c r="B61" s="220" t="s">
        <v>221</v>
      </c>
      <c r="C61" s="220"/>
      <c r="D61" s="17">
        <v>145238</v>
      </c>
      <c r="E61" s="17">
        <v>150000</v>
      </c>
    </row>
    <row r="62" spans="1:7" x14ac:dyDescent="0.25">
      <c r="A62" s="12" t="s">
        <v>8</v>
      </c>
      <c r="B62" s="219" t="s">
        <v>165</v>
      </c>
      <c r="C62" s="219"/>
      <c r="D62" s="17">
        <v>63266421</v>
      </c>
      <c r="E62" s="17">
        <v>0</v>
      </c>
    </row>
    <row r="63" spans="1:7" x14ac:dyDescent="0.25">
      <c r="A63" s="27" t="s">
        <v>13</v>
      </c>
      <c r="B63" s="220" t="s">
        <v>560</v>
      </c>
      <c r="C63" s="220"/>
      <c r="D63" s="17">
        <v>300454941</v>
      </c>
      <c r="E63" s="17">
        <v>350958080</v>
      </c>
    </row>
    <row r="64" spans="1:7" x14ac:dyDescent="0.25">
      <c r="A64" s="243" t="s">
        <v>167</v>
      </c>
      <c r="B64" s="243"/>
      <c r="C64" s="243"/>
      <c r="D64" s="26">
        <f>SUM(D54:D63)</f>
        <v>389815359</v>
      </c>
      <c r="E64" s="22">
        <f>SUM(E54:E63)</f>
        <v>368018080</v>
      </c>
    </row>
    <row r="65" spans="1:8" x14ac:dyDescent="0.25">
      <c r="A65" s="34"/>
      <c r="B65" s="35"/>
      <c r="C65" s="9"/>
      <c r="D65" s="45"/>
    </row>
    <row r="66" spans="1:8" x14ac:dyDescent="0.25">
      <c r="A66" s="249" t="s">
        <v>172</v>
      </c>
      <c r="B66" s="249"/>
      <c r="C66" s="249"/>
      <c r="D66" s="65">
        <f>D64</f>
        <v>389815359</v>
      </c>
      <c r="E66" s="65">
        <f>E64</f>
        <v>368018080</v>
      </c>
      <c r="G66" s="42"/>
    </row>
    <row r="67" spans="1:8" x14ac:dyDescent="0.25">
      <c r="A67" s="29"/>
      <c r="B67" s="250"/>
      <c r="C67" s="250"/>
      <c r="D67" s="45"/>
    </row>
    <row r="68" spans="1:8" x14ac:dyDescent="0.25">
      <c r="A68" s="29"/>
      <c r="B68" s="251"/>
      <c r="C68" s="241"/>
      <c r="D68" s="45"/>
    </row>
    <row r="69" spans="1:8" x14ac:dyDescent="0.25">
      <c r="A69" s="29"/>
      <c r="B69" s="251"/>
      <c r="C69" s="241"/>
      <c r="D69" s="45"/>
    </row>
    <row r="70" spans="1:8" x14ac:dyDescent="0.25">
      <c r="A70" s="29"/>
      <c r="B70" s="251"/>
      <c r="C70" s="241"/>
      <c r="D70" s="45"/>
    </row>
    <row r="71" spans="1:8" x14ac:dyDescent="0.25">
      <c r="A71" s="29"/>
      <c r="B71" s="232"/>
      <c r="C71" s="232"/>
      <c r="D71" s="45"/>
    </row>
    <row r="73" spans="1:8" x14ac:dyDescent="0.25">
      <c r="D73" s="252"/>
      <c r="E73" s="252"/>
      <c r="G73" s="253"/>
      <c r="H73" s="253"/>
    </row>
    <row r="74" spans="1:8" ht="15" x14ac:dyDescent="0.25">
      <c r="D74" s="138"/>
      <c r="H74" s="52"/>
    </row>
    <row r="75" spans="1:8" ht="15" x14ac:dyDescent="0.25">
      <c r="D75" s="138"/>
      <c r="H75" s="52"/>
    </row>
    <row r="76" spans="1:8" ht="15" x14ac:dyDescent="0.25">
      <c r="D76" s="138"/>
      <c r="H76" s="52"/>
    </row>
    <row r="77" spans="1:8" ht="15" x14ac:dyDescent="0.25">
      <c r="D77" s="138"/>
      <c r="H77" s="52"/>
    </row>
    <row r="78" spans="1:8" ht="15" x14ac:dyDescent="0.25">
      <c r="D78" s="138"/>
      <c r="H78" s="52"/>
    </row>
    <row r="79" spans="1:8" ht="15" x14ac:dyDescent="0.25">
      <c r="D79" s="138"/>
      <c r="H79" s="52"/>
    </row>
    <row r="80" spans="1:8" ht="15" x14ac:dyDescent="0.25">
      <c r="D80" s="139"/>
      <c r="E80" s="130"/>
      <c r="H80" s="52"/>
    </row>
    <row r="81" spans="4:8" ht="15" x14ac:dyDescent="0.25">
      <c r="D81" s="138"/>
      <c r="H81" s="52"/>
    </row>
    <row r="82" spans="4:8" ht="15" x14ac:dyDescent="0.25">
      <c r="D82" s="138"/>
      <c r="H82" s="52"/>
    </row>
    <row r="83" spans="4:8" ht="15" x14ac:dyDescent="0.25">
      <c r="D83" s="139"/>
      <c r="E83" s="130"/>
      <c r="H83" s="52"/>
    </row>
    <row r="84" spans="4:8" ht="15" x14ac:dyDescent="0.25">
      <c r="D84" s="138"/>
      <c r="H84" s="52"/>
    </row>
    <row r="85" spans="4:8" ht="15" x14ac:dyDescent="0.25">
      <c r="D85" s="138"/>
    </row>
    <row r="86" spans="4:8" ht="15" x14ac:dyDescent="0.25">
      <c r="D86" s="138"/>
    </row>
    <row r="87" spans="4:8" ht="15" x14ac:dyDescent="0.25">
      <c r="D87" s="139"/>
      <c r="E87" s="130"/>
    </row>
    <row r="88" spans="4:8" ht="15" x14ac:dyDescent="0.25">
      <c r="D88" s="138"/>
    </row>
    <row r="89" spans="4:8" ht="15" x14ac:dyDescent="0.25">
      <c r="D89" s="138"/>
    </row>
    <row r="90" spans="4:8" ht="15" x14ac:dyDescent="0.25">
      <c r="D90" s="138"/>
    </row>
    <row r="91" spans="4:8" ht="15" x14ac:dyDescent="0.25">
      <c r="D91" s="138"/>
    </row>
    <row r="92" spans="4:8" ht="15" x14ac:dyDescent="0.25">
      <c r="D92" s="138"/>
    </row>
    <row r="93" spans="4:8" ht="15.75" customHeight="1" x14ac:dyDescent="0.25">
      <c r="D93" s="138"/>
    </row>
    <row r="94" spans="4:8" ht="15" x14ac:dyDescent="0.25">
      <c r="D94" s="138"/>
    </row>
    <row r="95" spans="4:8" ht="15" x14ac:dyDescent="0.25">
      <c r="D95" s="139"/>
      <c r="E95" s="130"/>
    </row>
    <row r="96" spans="4:8" ht="15" x14ac:dyDescent="0.25">
      <c r="D96" s="138"/>
    </row>
    <row r="97" spans="4:9" ht="15" x14ac:dyDescent="0.25">
      <c r="D97" s="139"/>
      <c r="E97" s="130"/>
    </row>
    <row r="98" spans="4:9" ht="15" x14ac:dyDescent="0.25">
      <c r="D98" s="138"/>
    </row>
    <row r="99" spans="4:9" ht="15" x14ac:dyDescent="0.25">
      <c r="D99" s="138"/>
    </row>
    <row r="100" spans="4:9" ht="15" x14ac:dyDescent="0.25">
      <c r="D100" s="139"/>
      <c r="E100" s="130"/>
    </row>
    <row r="101" spans="4:9" ht="15" x14ac:dyDescent="0.25">
      <c r="D101" s="138"/>
    </row>
    <row r="102" spans="4:9" ht="15" x14ac:dyDescent="0.25">
      <c r="D102" s="139"/>
      <c r="E102" s="130"/>
    </row>
    <row r="103" spans="4:9" ht="15" x14ac:dyDescent="0.25">
      <c r="D103" s="138"/>
    </row>
    <row r="104" spans="4:9" ht="15" x14ac:dyDescent="0.25">
      <c r="D104" s="139"/>
      <c r="E104" s="130"/>
      <c r="G104" s="11"/>
      <c r="I104" s="11"/>
    </row>
    <row r="105" spans="4:9" ht="15" x14ac:dyDescent="0.25">
      <c r="D105" s="138"/>
    </row>
    <row r="106" spans="4:9" ht="15" x14ac:dyDescent="0.25">
      <c r="D106" s="138"/>
    </row>
    <row r="107" spans="4:9" ht="15" x14ac:dyDescent="0.25">
      <c r="D107" s="138"/>
    </row>
    <row r="108" spans="4:9" ht="15" x14ac:dyDescent="0.25">
      <c r="D108" s="138"/>
    </row>
    <row r="109" spans="4:9" ht="15" x14ac:dyDescent="0.25">
      <c r="D109" s="138"/>
    </row>
  </sheetData>
  <mergeCells count="66">
    <mergeCell ref="D73:E73"/>
    <mergeCell ref="G73:H73"/>
    <mergeCell ref="B69:C69"/>
    <mergeCell ref="B70:C70"/>
    <mergeCell ref="B71:C71"/>
    <mergeCell ref="A66:C66"/>
    <mergeCell ref="B67:C67"/>
    <mergeCell ref="B68:C68"/>
    <mergeCell ref="B55:C55"/>
    <mergeCell ref="B57:C57"/>
    <mergeCell ref="B58:C58"/>
    <mergeCell ref="B59:C59"/>
    <mergeCell ref="A64:C64"/>
    <mergeCell ref="B63:C63"/>
    <mergeCell ref="B53:C53"/>
    <mergeCell ref="B54:C54"/>
    <mergeCell ref="B62:C62"/>
    <mergeCell ref="B60:C60"/>
    <mergeCell ref="B61:C61"/>
    <mergeCell ref="B47:C47"/>
    <mergeCell ref="B48:C48"/>
    <mergeCell ref="B49:C49"/>
    <mergeCell ref="B51:C51"/>
    <mergeCell ref="A52:E52"/>
    <mergeCell ref="B42:C42"/>
    <mergeCell ref="B43:C43"/>
    <mergeCell ref="A44:C44"/>
    <mergeCell ref="B45:C45"/>
    <mergeCell ref="A46:C46"/>
    <mergeCell ref="B24:C24"/>
    <mergeCell ref="B27:C27"/>
    <mergeCell ref="B28:C28"/>
    <mergeCell ref="B29:C29"/>
    <mergeCell ref="B41:C41"/>
    <mergeCell ref="B50:C50"/>
    <mergeCell ref="A4:E4"/>
    <mergeCell ref="B7:C7"/>
    <mergeCell ref="B8:C8"/>
    <mergeCell ref="B9:C9"/>
    <mergeCell ref="A10:E10"/>
    <mergeCell ref="B30:C30"/>
    <mergeCell ref="B31:C31"/>
    <mergeCell ref="B39:C39"/>
    <mergeCell ref="B40:C40"/>
    <mergeCell ref="B33:C33"/>
    <mergeCell ref="B34:C34"/>
    <mergeCell ref="B35:C35"/>
    <mergeCell ref="B36:C36"/>
    <mergeCell ref="B38:C38"/>
    <mergeCell ref="A23:C23"/>
    <mergeCell ref="B17:C17"/>
    <mergeCell ref="B21:C21"/>
    <mergeCell ref="B22:C22"/>
    <mergeCell ref="B56:C56"/>
    <mergeCell ref="B11:C11"/>
    <mergeCell ref="B16:C16"/>
    <mergeCell ref="B18:C18"/>
    <mergeCell ref="B19:C19"/>
    <mergeCell ref="B20:C20"/>
    <mergeCell ref="B12:C12"/>
    <mergeCell ref="A13:E13"/>
    <mergeCell ref="B14:C14"/>
    <mergeCell ref="B15:C15"/>
    <mergeCell ref="A32:E32"/>
    <mergeCell ref="B25:C25"/>
    <mergeCell ref="B37:C37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4E6DA-5DB7-4084-8158-4502FDD12C48}">
  <sheetPr>
    <tabColor rgb="FF92D050"/>
    <pageSetUpPr fitToPage="1"/>
  </sheetPr>
  <dimension ref="A1:J138"/>
  <sheetViews>
    <sheetView topLeftCell="A137" workbookViewId="0">
      <selection sqref="A1:E138"/>
    </sheetView>
  </sheetViews>
  <sheetFormatPr defaultRowHeight="15" x14ac:dyDescent="0.25"/>
  <cols>
    <col min="1" max="1" width="16" customWidth="1"/>
    <col min="2" max="2" width="50.85546875" customWidth="1"/>
    <col min="3" max="3" width="40.7109375" customWidth="1"/>
    <col min="4" max="4" width="18.85546875" style="51" bestFit="1" customWidth="1"/>
    <col min="5" max="5" width="18.7109375" customWidth="1"/>
    <col min="6" max="6" width="32.28515625" customWidth="1"/>
    <col min="7" max="7" width="31.7109375" customWidth="1"/>
    <col min="8" max="8" width="15.5703125" bestFit="1" customWidth="1"/>
    <col min="10" max="10" width="21.28515625" customWidth="1"/>
  </cols>
  <sheetData>
    <row r="1" spans="1:10" ht="15.75" x14ac:dyDescent="0.25">
      <c r="A1" s="240" t="s">
        <v>138</v>
      </c>
      <c r="B1" s="240"/>
      <c r="C1" s="1"/>
      <c r="D1" s="54"/>
      <c r="E1" s="55" t="s">
        <v>14</v>
      </c>
    </row>
    <row r="2" spans="1:10" ht="15.75" x14ac:dyDescent="0.25">
      <c r="A2" s="240" t="s">
        <v>1</v>
      </c>
      <c r="B2" s="240"/>
      <c r="C2" s="6"/>
      <c r="D2" s="56"/>
      <c r="E2" s="57"/>
    </row>
    <row r="3" spans="1:10" ht="15.75" x14ac:dyDescent="0.25">
      <c r="B3" s="6"/>
      <c r="C3" s="6"/>
      <c r="D3" s="56"/>
      <c r="E3" s="57"/>
    </row>
    <row r="4" spans="1:10" ht="20.25" x14ac:dyDescent="0.3">
      <c r="A4" s="235" t="s">
        <v>173</v>
      </c>
      <c r="B4" s="235"/>
      <c r="C4" s="235"/>
      <c r="D4" s="235"/>
      <c r="E4" s="235"/>
    </row>
    <row r="5" spans="1:10" ht="15.75" x14ac:dyDescent="0.25">
      <c r="B5" s="244"/>
      <c r="C5" s="244"/>
      <c r="D5" s="56"/>
      <c r="E5" s="57"/>
    </row>
    <row r="6" spans="1:10" ht="47.25" x14ac:dyDescent="0.25">
      <c r="A6" s="58" t="s">
        <v>2</v>
      </c>
      <c r="B6" s="258" t="s">
        <v>3</v>
      </c>
      <c r="C6" s="258"/>
      <c r="D6" s="8" t="s">
        <v>186</v>
      </c>
      <c r="E6" s="140" t="s">
        <v>141</v>
      </c>
      <c r="J6" s="35"/>
    </row>
    <row r="7" spans="1:10" ht="15.75" x14ac:dyDescent="0.25">
      <c r="A7" s="1"/>
      <c r="B7" s="248"/>
      <c r="C7" s="248"/>
      <c r="D7" s="59"/>
      <c r="E7" s="57"/>
    </row>
    <row r="8" spans="1:10" ht="15.75" x14ac:dyDescent="0.25">
      <c r="A8" s="1"/>
      <c r="B8" s="6"/>
      <c r="C8" s="6"/>
      <c r="D8" s="59"/>
      <c r="E8" s="57"/>
    </row>
    <row r="9" spans="1:10" ht="18" x14ac:dyDescent="0.25">
      <c r="A9" s="255" t="s">
        <v>174</v>
      </c>
      <c r="B9" s="255"/>
      <c r="C9" s="255"/>
      <c r="D9" s="255"/>
      <c r="E9" s="255"/>
    </row>
    <row r="10" spans="1:10" ht="15.75" x14ac:dyDescent="0.25">
      <c r="A10" s="29"/>
      <c r="B10" s="232"/>
      <c r="C10" s="232"/>
      <c r="D10" s="56"/>
      <c r="E10" s="57"/>
    </row>
    <row r="11" spans="1:10" ht="15.75" x14ac:dyDescent="0.25">
      <c r="A11" s="29"/>
      <c r="B11" s="30"/>
      <c r="C11" s="30"/>
      <c r="D11" s="56"/>
      <c r="E11" s="57"/>
    </row>
    <row r="12" spans="1:10" ht="15.75" x14ac:dyDescent="0.25">
      <c r="A12" s="12" t="s">
        <v>15</v>
      </c>
      <c r="B12" s="219" t="s">
        <v>16</v>
      </c>
      <c r="C12" s="219"/>
      <c r="D12" s="60">
        <v>6954720</v>
      </c>
      <c r="E12" s="23">
        <v>6954720</v>
      </c>
      <c r="G12" s="11"/>
      <c r="H12" s="11"/>
    </row>
    <row r="13" spans="1:10" ht="15.75" x14ac:dyDescent="0.25">
      <c r="A13" s="12" t="s">
        <v>17</v>
      </c>
      <c r="B13" s="32" t="s">
        <v>18</v>
      </c>
      <c r="C13" s="33"/>
      <c r="D13" s="60">
        <v>440430</v>
      </c>
      <c r="E13" s="21">
        <v>360000</v>
      </c>
      <c r="G13" s="24"/>
      <c r="H13" s="11"/>
    </row>
    <row r="14" spans="1:10" ht="15.75" x14ac:dyDescent="0.25">
      <c r="A14" s="58" t="s">
        <v>19</v>
      </c>
      <c r="B14" s="256" t="s">
        <v>20</v>
      </c>
      <c r="C14" s="257"/>
      <c r="D14" s="61">
        <f>D12+D13</f>
        <v>7395150</v>
      </c>
      <c r="E14" s="61">
        <f>E12+E13</f>
        <v>7314720</v>
      </c>
      <c r="G14" s="11"/>
      <c r="H14" s="11"/>
    </row>
    <row r="15" spans="1:10" ht="15.75" x14ac:dyDescent="0.25">
      <c r="A15" s="12" t="s">
        <v>176</v>
      </c>
      <c r="B15" s="225" t="s">
        <v>175</v>
      </c>
      <c r="C15" s="226"/>
      <c r="D15" s="69">
        <v>932138</v>
      </c>
      <c r="E15" s="69">
        <f>E14*0.13</f>
        <v>950913.6</v>
      </c>
      <c r="G15" s="11"/>
      <c r="H15" s="11"/>
    </row>
    <row r="16" spans="1:10" ht="15.75" x14ac:dyDescent="0.25">
      <c r="A16" s="12" t="s">
        <v>177</v>
      </c>
      <c r="B16" s="225" t="s">
        <v>178</v>
      </c>
      <c r="C16" s="226"/>
      <c r="D16" s="69">
        <v>14236</v>
      </c>
      <c r="E16" s="61">
        <v>0</v>
      </c>
      <c r="G16" s="11"/>
      <c r="H16" s="11"/>
    </row>
    <row r="17" spans="1:8" ht="15.75" x14ac:dyDescent="0.25">
      <c r="A17" s="58" t="s">
        <v>21</v>
      </c>
      <c r="B17" s="256" t="s">
        <v>22</v>
      </c>
      <c r="C17" s="257"/>
      <c r="D17" s="64">
        <f>D15+D16</f>
        <v>946374</v>
      </c>
      <c r="E17" s="64">
        <f>E15+E16</f>
        <v>950913.6</v>
      </c>
      <c r="G17" s="11"/>
      <c r="H17" s="11"/>
    </row>
    <row r="18" spans="1:8" ht="15.75" x14ac:dyDescent="0.25">
      <c r="A18" s="12" t="s">
        <v>59</v>
      </c>
      <c r="B18" s="225" t="s">
        <v>74</v>
      </c>
      <c r="C18" s="226"/>
      <c r="D18" s="60">
        <v>40000</v>
      </c>
      <c r="E18" s="21">
        <v>40000</v>
      </c>
      <c r="G18" s="11"/>
      <c r="H18" s="11"/>
    </row>
    <row r="19" spans="1:8" ht="15.75" x14ac:dyDescent="0.25">
      <c r="A19" s="12" t="s">
        <v>39</v>
      </c>
      <c r="B19" s="225" t="s">
        <v>179</v>
      </c>
      <c r="C19" s="226"/>
      <c r="D19" s="60">
        <v>1230392</v>
      </c>
      <c r="E19" s="21">
        <v>1300000</v>
      </c>
      <c r="G19" s="11"/>
      <c r="H19" s="11"/>
    </row>
    <row r="20" spans="1:8" ht="15.75" x14ac:dyDescent="0.25">
      <c r="A20" s="12" t="s">
        <v>57</v>
      </c>
      <c r="B20" s="225" t="s">
        <v>180</v>
      </c>
      <c r="C20" s="226"/>
      <c r="D20" s="60">
        <v>176815</v>
      </c>
      <c r="E20" s="21">
        <v>200000</v>
      </c>
      <c r="G20" s="11"/>
      <c r="H20" s="11"/>
    </row>
    <row r="21" spans="1:8" ht="15.75" x14ac:dyDescent="0.25">
      <c r="A21" s="12" t="s">
        <v>41</v>
      </c>
      <c r="B21" s="225" t="s">
        <v>181</v>
      </c>
      <c r="C21" s="226"/>
      <c r="D21" s="60">
        <v>161100</v>
      </c>
      <c r="E21" s="21">
        <v>160000</v>
      </c>
      <c r="G21" s="11"/>
      <c r="H21" s="11"/>
    </row>
    <row r="22" spans="1:8" ht="15.75" x14ac:dyDescent="0.25">
      <c r="A22" s="12" t="s">
        <v>24</v>
      </c>
      <c r="B22" s="225" t="s">
        <v>76</v>
      </c>
      <c r="C22" s="226"/>
      <c r="D22" s="60">
        <v>3519700</v>
      </c>
      <c r="E22" s="21">
        <v>2000000</v>
      </c>
      <c r="G22" s="11"/>
      <c r="H22" s="11"/>
    </row>
    <row r="23" spans="1:8" ht="15.75" x14ac:dyDescent="0.25">
      <c r="A23" s="12" t="s">
        <v>25</v>
      </c>
      <c r="B23" s="225" t="s">
        <v>26</v>
      </c>
      <c r="C23" s="226"/>
      <c r="D23" s="60">
        <v>809929</v>
      </c>
      <c r="E23" s="21">
        <f>(E18+E19+E20+E21+E22)*0.27</f>
        <v>999000.00000000012</v>
      </c>
      <c r="H23" s="11"/>
    </row>
    <row r="24" spans="1:8" ht="15.75" x14ac:dyDescent="0.25">
      <c r="A24" s="12" t="s">
        <v>28</v>
      </c>
      <c r="B24" s="225" t="s">
        <v>49</v>
      </c>
      <c r="C24" s="226"/>
      <c r="D24" s="60">
        <v>364802</v>
      </c>
      <c r="E24" s="21">
        <v>50000</v>
      </c>
      <c r="H24" s="11"/>
    </row>
    <row r="25" spans="1:8" s="141" customFormat="1" ht="15.75" x14ac:dyDescent="0.25">
      <c r="A25" s="58" t="s">
        <v>27</v>
      </c>
      <c r="B25" s="256" t="s">
        <v>182</v>
      </c>
      <c r="C25" s="257"/>
      <c r="D25" s="64">
        <f>D18+D19+D20+D21+D22+D23+D24</f>
        <v>6302738</v>
      </c>
      <c r="E25" s="64">
        <f>E18+E19+E20+E21+E22+E23+E24</f>
        <v>4749000</v>
      </c>
      <c r="H25" s="53"/>
    </row>
    <row r="26" spans="1:8" ht="15.75" x14ac:dyDescent="0.25">
      <c r="A26" s="12" t="s">
        <v>56</v>
      </c>
      <c r="B26" s="225" t="s">
        <v>183</v>
      </c>
      <c r="C26" s="226"/>
      <c r="D26" s="60">
        <v>0</v>
      </c>
      <c r="E26" s="21">
        <v>22061578</v>
      </c>
      <c r="H26" s="11"/>
    </row>
    <row r="27" spans="1:8" ht="15.75" x14ac:dyDescent="0.25">
      <c r="A27" s="58" t="s">
        <v>29</v>
      </c>
      <c r="B27" s="256" t="s">
        <v>184</v>
      </c>
      <c r="C27" s="257"/>
      <c r="D27" s="64">
        <f>D26</f>
        <v>0</v>
      </c>
      <c r="E27" s="64">
        <f>E26</f>
        <v>22061578</v>
      </c>
      <c r="G27" s="11"/>
      <c r="H27" s="11"/>
    </row>
    <row r="28" spans="1:8" ht="15.75" x14ac:dyDescent="0.25">
      <c r="A28" s="12" t="s">
        <v>51</v>
      </c>
      <c r="B28" s="225" t="s">
        <v>185</v>
      </c>
      <c r="C28" s="226"/>
      <c r="D28" s="60">
        <v>18789414</v>
      </c>
      <c r="E28" s="60">
        <v>48818898</v>
      </c>
      <c r="G28" s="11"/>
      <c r="H28" s="11"/>
    </row>
    <row r="29" spans="1:8" ht="15.75" x14ac:dyDescent="0.25">
      <c r="A29" s="12" t="s">
        <v>52</v>
      </c>
      <c r="B29" s="225" t="s">
        <v>187</v>
      </c>
      <c r="C29" s="226"/>
      <c r="D29" s="60">
        <v>3183142</v>
      </c>
      <c r="E29" s="60">
        <f>E28*0.27</f>
        <v>13181102.460000001</v>
      </c>
      <c r="G29" s="11"/>
      <c r="H29" s="11"/>
    </row>
    <row r="30" spans="1:8" ht="15.75" x14ac:dyDescent="0.25">
      <c r="A30" s="58" t="s">
        <v>54</v>
      </c>
      <c r="B30" s="256" t="s">
        <v>71</v>
      </c>
      <c r="C30" s="257"/>
      <c r="D30" s="64">
        <f>D28+D29</f>
        <v>21972556</v>
      </c>
      <c r="E30" s="64">
        <f>E28+E29</f>
        <v>62000000.460000001</v>
      </c>
      <c r="G30" s="11"/>
      <c r="H30" s="11"/>
    </row>
    <row r="31" spans="1:8" ht="15.75" x14ac:dyDescent="0.25">
      <c r="A31" s="12" t="s">
        <v>188</v>
      </c>
      <c r="B31" s="225" t="s">
        <v>189</v>
      </c>
      <c r="C31" s="226"/>
      <c r="D31" s="60">
        <v>2600000</v>
      </c>
      <c r="E31" s="64">
        <v>0</v>
      </c>
      <c r="G31" s="11"/>
      <c r="H31" s="11"/>
    </row>
    <row r="32" spans="1:8" ht="15" customHeight="1" x14ac:dyDescent="0.25">
      <c r="A32" s="12" t="s">
        <v>190</v>
      </c>
      <c r="B32" s="217" t="s">
        <v>191</v>
      </c>
      <c r="C32" s="218"/>
      <c r="D32" s="60">
        <v>500000</v>
      </c>
      <c r="E32" s="64">
        <v>0</v>
      </c>
      <c r="G32" s="11"/>
      <c r="H32" s="11"/>
    </row>
    <row r="33" spans="1:8" ht="15.75" x14ac:dyDescent="0.25">
      <c r="A33" s="13" t="s">
        <v>192</v>
      </c>
      <c r="B33" s="225" t="s">
        <v>193</v>
      </c>
      <c r="C33" s="226"/>
      <c r="D33" s="60">
        <v>600000</v>
      </c>
      <c r="E33" s="64">
        <v>0</v>
      </c>
      <c r="G33" s="11"/>
      <c r="H33" s="11"/>
    </row>
    <row r="34" spans="1:8" ht="15.75" x14ac:dyDescent="0.25">
      <c r="A34" s="58" t="s">
        <v>128</v>
      </c>
      <c r="B34" s="256" t="s">
        <v>194</v>
      </c>
      <c r="C34" s="257"/>
      <c r="D34" s="64">
        <f>D31+D32+D33</f>
        <v>3700000</v>
      </c>
      <c r="E34" s="64">
        <v>0</v>
      </c>
      <c r="G34" s="11"/>
      <c r="H34" s="11"/>
    </row>
    <row r="35" spans="1:8" ht="15.75" x14ac:dyDescent="0.25">
      <c r="A35" s="12" t="s">
        <v>31</v>
      </c>
      <c r="B35" s="18" t="s">
        <v>562</v>
      </c>
      <c r="C35" s="136"/>
      <c r="D35" s="60">
        <v>940245811</v>
      </c>
      <c r="E35" s="60">
        <v>1080212949</v>
      </c>
      <c r="G35" s="11"/>
      <c r="H35" s="11"/>
    </row>
    <row r="36" spans="1:8" ht="15.75" x14ac:dyDescent="0.25">
      <c r="A36" s="58" t="s">
        <v>79</v>
      </c>
      <c r="B36" s="135" t="s">
        <v>195</v>
      </c>
      <c r="C36" s="136"/>
      <c r="D36" s="64">
        <f>D35</f>
        <v>940245811</v>
      </c>
      <c r="E36" s="64">
        <f>E35</f>
        <v>1080212949</v>
      </c>
      <c r="G36" s="11"/>
      <c r="H36" s="11"/>
    </row>
    <row r="37" spans="1:8" ht="15.75" x14ac:dyDescent="0.25">
      <c r="A37" s="254" t="s">
        <v>196</v>
      </c>
      <c r="B37" s="254"/>
      <c r="C37" s="254"/>
      <c r="D37" s="66">
        <f>D14+D17+D25+D27+D30+D34+D36</f>
        <v>980562629</v>
      </c>
      <c r="E37" s="66">
        <f>E14+E17+E25+E27+E30+E34+E36</f>
        <v>1177289161.0599999</v>
      </c>
    </row>
    <row r="38" spans="1:8" ht="15.75" x14ac:dyDescent="0.25">
      <c r="A38" s="67"/>
      <c r="B38" s="259"/>
      <c r="C38" s="259"/>
      <c r="D38" s="74"/>
      <c r="E38" s="57"/>
    </row>
    <row r="39" spans="1:8" ht="15.75" x14ac:dyDescent="0.25">
      <c r="A39" s="75"/>
      <c r="B39" s="76"/>
      <c r="C39" s="76"/>
      <c r="D39" s="77"/>
      <c r="E39" s="78"/>
    </row>
    <row r="40" spans="1:8" ht="15.75" x14ac:dyDescent="0.25">
      <c r="A40" s="37" t="s">
        <v>197</v>
      </c>
      <c r="B40" s="79"/>
      <c r="C40" s="80"/>
      <c r="D40" s="50">
        <f>D37</f>
        <v>980562629</v>
      </c>
      <c r="E40" s="50">
        <f>E37</f>
        <v>1177289161.0599999</v>
      </c>
    </row>
    <row r="41" spans="1:8" ht="15.75" x14ac:dyDescent="0.25">
      <c r="A41" s="29"/>
      <c r="B41" s="259"/>
      <c r="C41" s="259"/>
      <c r="D41" s="56"/>
      <c r="E41" s="57"/>
    </row>
    <row r="42" spans="1:8" ht="15.75" x14ac:dyDescent="0.25">
      <c r="A42" s="234"/>
      <c r="B42" s="234"/>
      <c r="C42" s="234"/>
      <c r="D42" s="56"/>
      <c r="E42" s="57"/>
    </row>
    <row r="43" spans="1:8" ht="15.75" x14ac:dyDescent="0.25">
      <c r="A43" s="234"/>
      <c r="B43" s="234"/>
      <c r="C43" s="234"/>
      <c r="D43" s="56"/>
      <c r="E43" s="57"/>
    </row>
    <row r="44" spans="1:8" ht="20.25" x14ac:dyDescent="0.3">
      <c r="A44" s="260" t="s">
        <v>198</v>
      </c>
      <c r="B44" s="231"/>
      <c r="C44" s="231"/>
      <c r="D44" s="231"/>
      <c r="E44" s="231"/>
    </row>
    <row r="45" spans="1:8" ht="20.25" x14ac:dyDescent="0.3">
      <c r="A45" s="81"/>
      <c r="B45" s="5"/>
      <c r="C45" s="5"/>
      <c r="D45" s="82"/>
      <c r="E45" s="57"/>
    </row>
    <row r="46" spans="1:8" ht="20.25" x14ac:dyDescent="0.3">
      <c r="A46" s="83"/>
      <c r="B46" s="44"/>
      <c r="C46" s="44"/>
      <c r="D46" s="84"/>
      <c r="E46" s="85"/>
    </row>
    <row r="47" spans="1:8" ht="15.75" x14ac:dyDescent="0.25">
      <c r="A47" s="12" t="s">
        <v>32</v>
      </c>
      <c r="B47" s="219" t="s">
        <v>199</v>
      </c>
      <c r="C47" s="219"/>
      <c r="D47" s="69">
        <v>398496637</v>
      </c>
      <c r="E47" s="23">
        <v>458141886</v>
      </c>
      <c r="G47" s="49"/>
    </row>
    <row r="48" spans="1:8" ht="15.75" x14ac:dyDescent="0.25">
      <c r="A48" s="12" t="s">
        <v>33</v>
      </c>
      <c r="B48" s="219" t="s">
        <v>80</v>
      </c>
      <c r="C48" s="219"/>
      <c r="D48" s="86">
        <v>38510373</v>
      </c>
      <c r="E48" s="17">
        <v>23646841</v>
      </c>
      <c r="G48" s="49"/>
    </row>
    <row r="49" spans="1:7" ht="15.75" x14ac:dyDescent="0.25">
      <c r="A49" s="12" t="s">
        <v>95</v>
      </c>
      <c r="B49" s="225" t="s">
        <v>200</v>
      </c>
      <c r="C49" s="226"/>
      <c r="D49" s="86">
        <v>19643360</v>
      </c>
      <c r="E49" s="17">
        <v>26790000</v>
      </c>
      <c r="G49" s="49"/>
    </row>
    <row r="50" spans="1:7" ht="15.75" x14ac:dyDescent="0.25">
      <c r="A50" s="12" t="s">
        <v>202</v>
      </c>
      <c r="B50" s="18" t="s">
        <v>203</v>
      </c>
      <c r="C50" s="19"/>
      <c r="D50" s="86">
        <v>0</v>
      </c>
      <c r="E50" s="17">
        <v>12088236</v>
      </c>
      <c r="G50" s="49"/>
    </row>
    <row r="51" spans="1:7" ht="15.75" x14ac:dyDescent="0.25">
      <c r="A51" s="12" t="s">
        <v>81</v>
      </c>
      <c r="B51" s="219" t="s">
        <v>563</v>
      </c>
      <c r="C51" s="219"/>
      <c r="D51" s="69">
        <v>3937500</v>
      </c>
      <c r="E51" s="17">
        <v>3937500</v>
      </c>
      <c r="G51" s="49"/>
    </row>
    <row r="52" spans="1:7" ht="15.75" x14ac:dyDescent="0.25">
      <c r="A52" s="12" t="s">
        <v>81</v>
      </c>
      <c r="B52" s="32" t="s">
        <v>564</v>
      </c>
      <c r="C52" s="33"/>
      <c r="D52" s="69"/>
      <c r="E52" s="17">
        <v>8000000</v>
      </c>
      <c r="G52" s="49"/>
    </row>
    <row r="53" spans="1:7" ht="15.75" x14ac:dyDescent="0.25">
      <c r="A53" s="12" t="s">
        <v>72</v>
      </c>
      <c r="B53" s="225" t="s">
        <v>73</v>
      </c>
      <c r="C53" s="226"/>
      <c r="D53" s="69">
        <v>0</v>
      </c>
      <c r="E53" s="17">
        <v>0</v>
      </c>
      <c r="G53" s="49"/>
    </row>
    <row r="54" spans="1:7" ht="15.75" x14ac:dyDescent="0.25">
      <c r="A54" s="12" t="s">
        <v>82</v>
      </c>
      <c r="B54" s="225" t="s">
        <v>83</v>
      </c>
      <c r="C54" s="226"/>
      <c r="D54" s="69">
        <v>103950</v>
      </c>
      <c r="E54" s="17">
        <v>103950</v>
      </c>
      <c r="G54" s="49"/>
    </row>
    <row r="55" spans="1:7" ht="15.75" x14ac:dyDescent="0.25">
      <c r="A55" s="12" t="s">
        <v>58</v>
      </c>
      <c r="B55" s="225" t="s">
        <v>84</v>
      </c>
      <c r="C55" s="226"/>
      <c r="D55" s="69">
        <v>0</v>
      </c>
      <c r="E55" s="23">
        <v>0</v>
      </c>
      <c r="G55" s="49"/>
    </row>
    <row r="56" spans="1:7" ht="15.75" x14ac:dyDescent="0.25">
      <c r="A56" s="12" t="s">
        <v>34</v>
      </c>
      <c r="B56" s="225" t="s">
        <v>227</v>
      </c>
      <c r="C56" s="226"/>
      <c r="D56" s="69">
        <v>17644995</v>
      </c>
      <c r="E56" s="23">
        <v>17000000</v>
      </c>
      <c r="G56" s="49"/>
    </row>
    <row r="57" spans="1:7" ht="15.75" x14ac:dyDescent="0.25">
      <c r="A57" s="12" t="s">
        <v>35</v>
      </c>
      <c r="B57" s="18" t="s">
        <v>201</v>
      </c>
      <c r="C57" s="19"/>
      <c r="D57" s="69">
        <v>5795813</v>
      </c>
      <c r="E57" s="23">
        <v>6000000</v>
      </c>
      <c r="G57" s="49"/>
    </row>
    <row r="58" spans="1:7" ht="15.75" x14ac:dyDescent="0.25">
      <c r="A58" s="12" t="s">
        <v>17</v>
      </c>
      <c r="B58" s="219" t="s">
        <v>75</v>
      </c>
      <c r="C58" s="219"/>
      <c r="D58" s="69">
        <v>4355574</v>
      </c>
      <c r="E58" s="23">
        <v>4500000</v>
      </c>
      <c r="G58" s="49"/>
    </row>
    <row r="59" spans="1:7" ht="15.75" x14ac:dyDescent="0.25">
      <c r="A59" s="58" t="s">
        <v>36</v>
      </c>
      <c r="B59" s="263" t="s">
        <v>37</v>
      </c>
      <c r="C59" s="219"/>
      <c r="D59" s="73">
        <f>SUM(D47:D58)</f>
        <v>488488202</v>
      </c>
      <c r="E59" s="73">
        <f>SUM(E47:E58)</f>
        <v>560208413</v>
      </c>
      <c r="G59" s="87"/>
    </row>
    <row r="60" spans="1:7" ht="15.75" x14ac:dyDescent="0.25">
      <c r="A60" s="12" t="s">
        <v>204</v>
      </c>
      <c r="B60" s="225" t="s">
        <v>207</v>
      </c>
      <c r="C60" s="226"/>
      <c r="D60" s="142">
        <v>61137652</v>
      </c>
      <c r="E60" s="17">
        <f>E59*0.13</f>
        <v>72827093.689999998</v>
      </c>
      <c r="G60" s="87"/>
    </row>
    <row r="61" spans="1:7" ht="15.75" x14ac:dyDescent="0.25">
      <c r="A61" s="12" t="s">
        <v>205</v>
      </c>
      <c r="B61" s="225" t="s">
        <v>206</v>
      </c>
      <c r="C61" s="226"/>
      <c r="D61" s="142">
        <v>5073000</v>
      </c>
      <c r="E61" s="17">
        <v>5000000</v>
      </c>
      <c r="G61" s="87"/>
    </row>
    <row r="62" spans="1:7" ht="15.75" x14ac:dyDescent="0.25">
      <c r="A62" s="12" t="s">
        <v>38</v>
      </c>
      <c r="B62" s="18" t="s">
        <v>565</v>
      </c>
      <c r="C62" s="19"/>
      <c r="D62" s="142"/>
      <c r="E62" s="216">
        <v>1200000</v>
      </c>
      <c r="G62" s="87"/>
    </row>
    <row r="63" spans="1:7" ht="15.75" x14ac:dyDescent="0.25">
      <c r="A63" s="58" t="s">
        <v>38</v>
      </c>
      <c r="B63" s="263" t="s">
        <v>86</v>
      </c>
      <c r="C63" s="263"/>
      <c r="D63" s="88">
        <f>SUM(D60:D61)</f>
        <v>66210652</v>
      </c>
      <c r="E63" s="88">
        <f>SUM(E60:E62)</f>
        <v>79027093.689999998</v>
      </c>
      <c r="G63" s="89"/>
    </row>
    <row r="64" spans="1:7" ht="15.75" x14ac:dyDescent="0.25">
      <c r="A64" s="12" t="s">
        <v>59</v>
      </c>
      <c r="B64" s="219" t="s">
        <v>228</v>
      </c>
      <c r="C64" s="219"/>
      <c r="D64" s="90">
        <v>7732337</v>
      </c>
      <c r="E64" s="21">
        <v>7700000</v>
      </c>
      <c r="G64" s="49"/>
    </row>
    <row r="65" spans="1:7" ht="15.75" x14ac:dyDescent="0.25">
      <c r="A65" s="12" t="s">
        <v>39</v>
      </c>
      <c r="B65" s="219" t="s">
        <v>229</v>
      </c>
      <c r="C65" s="219"/>
      <c r="D65" s="91">
        <v>14474310</v>
      </c>
      <c r="E65" s="25">
        <v>14500000</v>
      </c>
      <c r="G65" s="264"/>
    </row>
    <row r="66" spans="1:7" ht="15.75" x14ac:dyDescent="0.25">
      <c r="A66" s="12" t="s">
        <v>60</v>
      </c>
      <c r="B66" s="219" t="s">
        <v>230</v>
      </c>
      <c r="C66" s="219"/>
      <c r="D66" s="69">
        <v>1932896</v>
      </c>
      <c r="E66" s="21">
        <v>2200000</v>
      </c>
      <c r="G66" s="264"/>
    </row>
    <row r="67" spans="1:7" ht="15.75" x14ac:dyDescent="0.25">
      <c r="A67" s="12" t="s">
        <v>40</v>
      </c>
      <c r="B67" s="219" t="s">
        <v>231</v>
      </c>
      <c r="C67" s="219"/>
      <c r="D67" s="69">
        <v>2533278</v>
      </c>
      <c r="E67" s="23">
        <v>2600000</v>
      </c>
      <c r="G67" s="92"/>
    </row>
    <row r="68" spans="1:7" ht="15.75" x14ac:dyDescent="0.25">
      <c r="A68" s="12" t="s">
        <v>57</v>
      </c>
      <c r="B68" s="219" t="s">
        <v>62</v>
      </c>
      <c r="C68" s="219"/>
      <c r="D68" s="25">
        <v>2972094</v>
      </c>
      <c r="E68" s="25">
        <v>3500000</v>
      </c>
      <c r="G68" s="49"/>
    </row>
    <row r="69" spans="1:7" ht="15.75" x14ac:dyDescent="0.25">
      <c r="A69" s="12" t="s">
        <v>63</v>
      </c>
      <c r="B69" s="225" t="s">
        <v>64</v>
      </c>
      <c r="C69" s="226"/>
      <c r="D69" s="25">
        <v>3298492</v>
      </c>
      <c r="E69" s="25">
        <v>3500000</v>
      </c>
      <c r="G69" s="92"/>
    </row>
    <row r="70" spans="1:7" ht="15.75" x14ac:dyDescent="0.25">
      <c r="A70" s="12" t="s">
        <v>65</v>
      </c>
      <c r="B70" s="225" t="s">
        <v>66</v>
      </c>
      <c r="C70" s="226"/>
      <c r="D70" s="25">
        <v>1530421</v>
      </c>
      <c r="E70" s="25">
        <v>2000000</v>
      </c>
      <c r="G70" s="92"/>
    </row>
    <row r="71" spans="1:7" ht="15.75" x14ac:dyDescent="0.25">
      <c r="A71" s="12" t="s">
        <v>67</v>
      </c>
      <c r="B71" s="225" t="s">
        <v>78</v>
      </c>
      <c r="C71" s="226"/>
      <c r="D71" s="25">
        <v>36064398</v>
      </c>
      <c r="E71" s="25">
        <v>36000000</v>
      </c>
      <c r="G71" s="92"/>
    </row>
    <row r="72" spans="1:7" ht="15.75" x14ac:dyDescent="0.25">
      <c r="A72" s="12" t="s">
        <v>68</v>
      </c>
      <c r="B72" s="18" t="s">
        <v>210</v>
      </c>
      <c r="C72" s="19"/>
      <c r="D72" s="25">
        <v>280000</v>
      </c>
      <c r="E72" s="25">
        <v>280000</v>
      </c>
      <c r="G72" s="92"/>
    </row>
    <row r="73" spans="1:7" ht="15.75" x14ac:dyDescent="0.25">
      <c r="A73" s="12" t="s">
        <v>41</v>
      </c>
      <c r="B73" s="219" t="s">
        <v>90</v>
      </c>
      <c r="C73" s="219"/>
      <c r="D73" s="69">
        <v>14145171</v>
      </c>
      <c r="E73" s="21">
        <v>10000000</v>
      </c>
      <c r="G73" s="92"/>
    </row>
    <row r="74" spans="1:7" ht="15.75" x14ac:dyDescent="0.25">
      <c r="A74" s="12" t="s">
        <v>23</v>
      </c>
      <c r="B74" s="219" t="s">
        <v>232</v>
      </c>
      <c r="C74" s="219"/>
      <c r="D74" s="69">
        <v>1844875</v>
      </c>
      <c r="E74" s="21">
        <v>2000000</v>
      </c>
      <c r="G74" s="92"/>
    </row>
    <row r="75" spans="1:7" ht="15.75" x14ac:dyDescent="0.25">
      <c r="A75" s="12" t="s">
        <v>24</v>
      </c>
      <c r="B75" s="219" t="s">
        <v>233</v>
      </c>
      <c r="C75" s="219"/>
      <c r="D75" s="69">
        <v>24084689</v>
      </c>
      <c r="E75" s="21">
        <v>25000000</v>
      </c>
      <c r="G75" s="49"/>
    </row>
    <row r="76" spans="1:7" ht="15.75" x14ac:dyDescent="0.25">
      <c r="A76" s="12" t="s">
        <v>69</v>
      </c>
      <c r="B76" s="219" t="s">
        <v>70</v>
      </c>
      <c r="C76" s="219"/>
      <c r="D76" s="69">
        <v>2219222</v>
      </c>
      <c r="E76" s="21">
        <v>1872935</v>
      </c>
      <c r="G76" s="49"/>
    </row>
    <row r="77" spans="1:7" ht="15.75" x14ac:dyDescent="0.25">
      <c r="A77" s="12" t="s">
        <v>25</v>
      </c>
      <c r="B77" s="219" t="s">
        <v>48</v>
      </c>
      <c r="C77" s="219"/>
      <c r="D77" s="69">
        <v>22457969</v>
      </c>
      <c r="E77" s="69">
        <f>(E64+E65+E66+E67+E68+E69+E70+E71+E72+E73+E75)*0.27</f>
        <v>28965600.000000004</v>
      </c>
      <c r="G77" s="49"/>
    </row>
    <row r="78" spans="1:7" ht="15.75" x14ac:dyDescent="0.25">
      <c r="A78" s="12" t="s">
        <v>28</v>
      </c>
      <c r="B78" s="219" t="s">
        <v>49</v>
      </c>
      <c r="C78" s="219"/>
      <c r="D78" s="69">
        <v>919600</v>
      </c>
      <c r="E78" s="21">
        <v>1000000</v>
      </c>
      <c r="G78" s="93"/>
    </row>
    <row r="79" spans="1:7" ht="15.75" x14ac:dyDescent="0.25">
      <c r="A79" s="58" t="s">
        <v>27</v>
      </c>
      <c r="B79" s="256" t="s">
        <v>42</v>
      </c>
      <c r="C79" s="257"/>
      <c r="D79" s="61">
        <f>SUM(D64:D78)</f>
        <v>136489752</v>
      </c>
      <c r="E79" s="61">
        <f>SUM(E64:E78)</f>
        <v>141118535</v>
      </c>
      <c r="G79" s="89"/>
    </row>
    <row r="80" spans="1:7" ht="15.75" x14ac:dyDescent="0.25">
      <c r="A80" s="12" t="s">
        <v>50</v>
      </c>
      <c r="B80" s="225" t="s">
        <v>209</v>
      </c>
      <c r="C80" s="226"/>
      <c r="D80" s="69">
        <v>230330</v>
      </c>
      <c r="E80" s="63">
        <v>0</v>
      </c>
      <c r="G80" s="89"/>
    </row>
    <row r="81" spans="1:7" ht="15.75" x14ac:dyDescent="0.25">
      <c r="A81" s="12" t="s">
        <v>43</v>
      </c>
      <c r="B81" s="219" t="s">
        <v>92</v>
      </c>
      <c r="C81" s="219"/>
      <c r="D81" s="69">
        <v>3305391</v>
      </c>
      <c r="E81" s="17">
        <v>1500000</v>
      </c>
      <c r="G81" s="49"/>
    </row>
    <row r="82" spans="1:7" ht="15.75" x14ac:dyDescent="0.25">
      <c r="A82" s="12" t="s">
        <v>44</v>
      </c>
      <c r="B82" s="225" t="s">
        <v>93</v>
      </c>
      <c r="C82" s="226"/>
      <c r="D82" s="69">
        <v>7980439</v>
      </c>
      <c r="E82" s="21">
        <v>2000000</v>
      </c>
      <c r="G82" s="49"/>
    </row>
    <row r="83" spans="1:7" ht="15.75" x14ac:dyDescent="0.25">
      <c r="A83" s="12" t="s">
        <v>45</v>
      </c>
      <c r="B83" s="266" t="s">
        <v>94</v>
      </c>
      <c r="C83" s="267"/>
      <c r="D83" s="69">
        <v>3109368</v>
      </c>
      <c r="E83" s="23">
        <f>(E80+E81+E82)*0.27</f>
        <v>945000.00000000012</v>
      </c>
      <c r="G83" s="93"/>
    </row>
    <row r="84" spans="1:7" ht="15.75" x14ac:dyDescent="0.25">
      <c r="A84" s="58" t="s">
        <v>30</v>
      </c>
      <c r="B84" s="256" t="s">
        <v>46</v>
      </c>
      <c r="C84" s="257"/>
      <c r="D84" s="62">
        <f>SUM(D80:D83)</f>
        <v>14625528</v>
      </c>
      <c r="E84" s="62">
        <f>SUM(E80:E83)</f>
        <v>4445000</v>
      </c>
      <c r="G84" s="89"/>
    </row>
    <row r="85" spans="1:7" ht="15.75" x14ac:dyDescent="0.25">
      <c r="A85" s="18" t="s">
        <v>51</v>
      </c>
      <c r="B85" s="261" t="s">
        <v>185</v>
      </c>
      <c r="C85" s="226"/>
      <c r="D85" s="31">
        <v>167175</v>
      </c>
      <c r="E85" s="63">
        <v>0</v>
      </c>
      <c r="G85" s="89"/>
    </row>
    <row r="86" spans="1:7" ht="15.75" x14ac:dyDescent="0.25">
      <c r="A86" s="18" t="s">
        <v>52</v>
      </c>
      <c r="B86" s="261" t="s">
        <v>211</v>
      </c>
      <c r="C86" s="226"/>
      <c r="D86" s="31">
        <v>45137</v>
      </c>
      <c r="E86" s="63">
        <v>0</v>
      </c>
      <c r="G86" s="89"/>
    </row>
    <row r="87" spans="1:7" ht="15.75" x14ac:dyDescent="0.25">
      <c r="A87" s="75" t="s">
        <v>54</v>
      </c>
      <c r="B87" s="262" t="s">
        <v>71</v>
      </c>
      <c r="C87" s="257"/>
      <c r="D87" s="62">
        <f>SUM(D85:D86)</f>
        <v>212312</v>
      </c>
      <c r="E87" s="62">
        <f>SUM(E85:E86)</f>
        <v>0</v>
      </c>
      <c r="G87" s="89"/>
    </row>
    <row r="88" spans="1:7" ht="15.75" x14ac:dyDescent="0.25">
      <c r="A88" s="245" t="s">
        <v>196</v>
      </c>
      <c r="B88" s="246"/>
      <c r="C88" s="247"/>
      <c r="D88" s="94">
        <f>D59+D63+D79+D84+D87</f>
        <v>706026446</v>
      </c>
      <c r="E88" s="94">
        <f>E59+E63+E79+E84+E87</f>
        <v>784799041.69000006</v>
      </c>
      <c r="G88" s="96"/>
    </row>
    <row r="89" spans="1:7" ht="15.75" x14ac:dyDescent="0.25">
      <c r="A89" s="67"/>
      <c r="B89" s="248"/>
      <c r="C89" s="248"/>
      <c r="D89" s="56"/>
      <c r="E89" s="57"/>
    </row>
    <row r="90" spans="1:7" ht="15.75" x14ac:dyDescent="0.25">
      <c r="A90" s="68"/>
      <c r="B90" s="265"/>
      <c r="C90" s="265"/>
      <c r="D90" s="56"/>
      <c r="E90" s="57"/>
    </row>
    <row r="91" spans="1:7" ht="15.75" x14ac:dyDescent="0.25">
      <c r="A91" s="254" t="s">
        <v>212</v>
      </c>
      <c r="B91" s="254"/>
      <c r="C91" s="254"/>
      <c r="D91" s="97">
        <f>D88</f>
        <v>706026446</v>
      </c>
      <c r="E91" s="97">
        <f>E88</f>
        <v>784799041.69000006</v>
      </c>
    </row>
    <row r="92" spans="1:7" ht="15.75" x14ac:dyDescent="0.25">
      <c r="A92" s="1"/>
      <c r="B92" s="248"/>
      <c r="C92" s="248"/>
      <c r="D92" s="56"/>
      <c r="E92" s="57"/>
    </row>
    <row r="93" spans="1:7" ht="15.75" x14ac:dyDescent="0.25">
      <c r="A93" s="1"/>
      <c r="B93" s="234"/>
      <c r="C93" s="234"/>
      <c r="D93" s="56"/>
      <c r="E93" s="57"/>
    </row>
    <row r="94" spans="1:7" ht="15.75" x14ac:dyDescent="0.25">
      <c r="A94" s="1"/>
      <c r="B94" s="234"/>
      <c r="C94" s="234"/>
      <c r="D94" s="56"/>
      <c r="E94" s="57"/>
    </row>
    <row r="95" spans="1:7" x14ac:dyDescent="0.25">
      <c r="A95" s="268" t="s">
        <v>213</v>
      </c>
      <c r="B95" s="268"/>
      <c r="C95" s="268"/>
      <c r="D95" s="268"/>
      <c r="E95" s="268"/>
    </row>
    <row r="96" spans="1:7" x14ac:dyDescent="0.25">
      <c r="A96" s="268"/>
      <c r="B96" s="268"/>
      <c r="C96" s="268"/>
      <c r="D96" s="268"/>
      <c r="E96" s="268"/>
    </row>
    <row r="97" spans="1:5" ht="15.75" x14ac:dyDescent="0.25">
      <c r="A97" s="29"/>
      <c r="B97" s="269"/>
      <c r="C97" s="269"/>
      <c r="E97" s="57"/>
    </row>
    <row r="98" spans="1:5" ht="15.75" x14ac:dyDescent="0.25">
      <c r="A98" s="12" t="s">
        <v>32</v>
      </c>
      <c r="B98" s="219" t="s">
        <v>199</v>
      </c>
      <c r="C98" s="219"/>
      <c r="D98" s="69">
        <v>193250744</v>
      </c>
      <c r="E98" s="23">
        <v>224346000</v>
      </c>
    </row>
    <row r="99" spans="1:5" ht="15.75" x14ac:dyDescent="0.25">
      <c r="A99" s="12" t="s">
        <v>33</v>
      </c>
      <c r="B99" s="219" t="s">
        <v>80</v>
      </c>
      <c r="C99" s="219"/>
      <c r="D99" s="86">
        <v>15972887</v>
      </c>
      <c r="E99" s="17">
        <v>3600000</v>
      </c>
    </row>
    <row r="100" spans="1:5" ht="15.75" x14ac:dyDescent="0.25">
      <c r="A100" s="12" t="s">
        <v>95</v>
      </c>
      <c r="B100" s="225" t="s">
        <v>200</v>
      </c>
      <c r="C100" s="226"/>
      <c r="D100" s="86">
        <v>7060676</v>
      </c>
      <c r="E100" s="17">
        <v>7000000</v>
      </c>
    </row>
    <row r="101" spans="1:5" ht="15.75" x14ac:dyDescent="0.25">
      <c r="A101" s="12" t="s">
        <v>202</v>
      </c>
      <c r="B101" s="18" t="s">
        <v>203</v>
      </c>
      <c r="C101" s="19"/>
      <c r="D101" s="86">
        <v>840000</v>
      </c>
      <c r="E101" s="17">
        <v>0</v>
      </c>
    </row>
    <row r="102" spans="1:5" ht="15.75" x14ac:dyDescent="0.25">
      <c r="A102" s="12" t="s">
        <v>81</v>
      </c>
      <c r="B102" s="219" t="s">
        <v>566</v>
      </c>
      <c r="C102" s="219"/>
      <c r="D102" s="69">
        <v>0</v>
      </c>
      <c r="E102" s="17">
        <v>8000000</v>
      </c>
    </row>
    <row r="103" spans="1:5" ht="15.75" x14ac:dyDescent="0.25">
      <c r="A103" s="12" t="s">
        <v>72</v>
      </c>
      <c r="B103" s="225" t="s">
        <v>73</v>
      </c>
      <c r="C103" s="226"/>
      <c r="D103" s="69">
        <v>34445</v>
      </c>
      <c r="E103" s="17">
        <v>0</v>
      </c>
    </row>
    <row r="104" spans="1:5" ht="15.75" x14ac:dyDescent="0.25">
      <c r="A104" s="12" t="s">
        <v>82</v>
      </c>
      <c r="B104" s="225" t="s">
        <v>83</v>
      </c>
      <c r="C104" s="226"/>
      <c r="D104" s="69">
        <v>0</v>
      </c>
      <c r="E104" s="17">
        <v>0</v>
      </c>
    </row>
    <row r="105" spans="1:5" ht="15.75" x14ac:dyDescent="0.25">
      <c r="A105" s="12" t="s">
        <v>58</v>
      </c>
      <c r="B105" s="225" t="s">
        <v>84</v>
      </c>
      <c r="C105" s="226"/>
      <c r="D105" s="69">
        <v>270672</v>
      </c>
      <c r="E105" s="23">
        <v>270000</v>
      </c>
    </row>
    <row r="106" spans="1:5" ht="15.75" x14ac:dyDescent="0.25">
      <c r="A106" s="12" t="s">
        <v>34</v>
      </c>
      <c r="B106" s="225" t="s">
        <v>85</v>
      </c>
      <c r="C106" s="226"/>
      <c r="D106" s="69">
        <v>4504522</v>
      </c>
      <c r="E106" s="23">
        <v>4500000</v>
      </c>
    </row>
    <row r="107" spans="1:5" ht="15.75" x14ac:dyDescent="0.25">
      <c r="A107" s="12" t="s">
        <v>35</v>
      </c>
      <c r="B107" s="18" t="s">
        <v>201</v>
      </c>
      <c r="C107" s="19"/>
      <c r="D107" s="69">
        <v>8524695</v>
      </c>
      <c r="E107" s="23">
        <v>6200000</v>
      </c>
    </row>
    <row r="108" spans="1:5" ht="15.75" x14ac:dyDescent="0.25">
      <c r="A108" s="12" t="s">
        <v>17</v>
      </c>
      <c r="B108" s="219" t="s">
        <v>75</v>
      </c>
      <c r="C108" s="219"/>
      <c r="D108" s="69">
        <v>1379911</v>
      </c>
      <c r="E108" s="23">
        <v>1500000</v>
      </c>
    </row>
    <row r="109" spans="1:5" ht="15.75" x14ac:dyDescent="0.25">
      <c r="A109" s="58" t="s">
        <v>36</v>
      </c>
      <c r="B109" s="263" t="s">
        <v>37</v>
      </c>
      <c r="C109" s="219"/>
      <c r="D109" s="73">
        <f>SUM(D98:D108)</f>
        <v>231838552</v>
      </c>
      <c r="E109" s="73">
        <f>SUM(E98:E108)</f>
        <v>255416000</v>
      </c>
    </row>
    <row r="110" spans="1:5" ht="15.75" x14ac:dyDescent="0.25">
      <c r="A110" s="12" t="s">
        <v>204</v>
      </c>
      <c r="B110" s="225" t="s">
        <v>207</v>
      </c>
      <c r="C110" s="226"/>
      <c r="D110" s="142">
        <v>30486314</v>
      </c>
      <c r="E110" s="17">
        <f>E109*0.13</f>
        <v>33204080</v>
      </c>
    </row>
    <row r="111" spans="1:5" ht="15.75" x14ac:dyDescent="0.25">
      <c r="A111" s="12" t="s">
        <v>205</v>
      </c>
      <c r="B111" s="225" t="s">
        <v>206</v>
      </c>
      <c r="C111" s="226"/>
      <c r="D111" s="142">
        <v>2281000</v>
      </c>
      <c r="E111" s="17">
        <v>2500000</v>
      </c>
    </row>
    <row r="112" spans="1:5" ht="15.75" x14ac:dyDescent="0.25">
      <c r="A112" s="12" t="s">
        <v>38</v>
      </c>
      <c r="B112" s="18" t="s">
        <v>567</v>
      </c>
      <c r="C112" s="19"/>
      <c r="D112" s="142"/>
      <c r="E112" s="17">
        <v>1200000</v>
      </c>
    </row>
    <row r="113" spans="1:5" ht="15.75" x14ac:dyDescent="0.25">
      <c r="A113" s="58" t="s">
        <v>38</v>
      </c>
      <c r="B113" s="263" t="s">
        <v>86</v>
      </c>
      <c r="C113" s="263"/>
      <c r="D113" s="88">
        <f>SUM(D110:D111)</f>
        <v>32767314</v>
      </c>
      <c r="E113" s="70">
        <f>SUM(E110:E112)</f>
        <v>36904080</v>
      </c>
    </row>
    <row r="114" spans="1:5" ht="15.75" x14ac:dyDescent="0.25">
      <c r="A114" s="12" t="s">
        <v>59</v>
      </c>
      <c r="B114" s="219" t="s">
        <v>87</v>
      </c>
      <c r="C114" s="219"/>
      <c r="D114" s="90">
        <v>1344389</v>
      </c>
      <c r="E114" s="21">
        <v>1500000</v>
      </c>
    </row>
    <row r="115" spans="1:5" ht="15.75" x14ac:dyDescent="0.25">
      <c r="A115" s="12" t="s">
        <v>39</v>
      </c>
      <c r="B115" s="219" t="s">
        <v>88</v>
      </c>
      <c r="C115" s="219"/>
      <c r="D115" s="91">
        <v>9322976</v>
      </c>
      <c r="E115" s="25">
        <v>9500000</v>
      </c>
    </row>
    <row r="116" spans="1:5" ht="15.75" x14ac:dyDescent="0.25">
      <c r="A116" s="12" t="s">
        <v>60</v>
      </c>
      <c r="B116" s="219" t="s">
        <v>89</v>
      </c>
      <c r="C116" s="219"/>
      <c r="D116" s="69">
        <v>562100</v>
      </c>
      <c r="E116" s="21">
        <v>700000</v>
      </c>
    </row>
    <row r="117" spans="1:5" ht="15.75" x14ac:dyDescent="0.25">
      <c r="A117" s="12" t="s">
        <v>40</v>
      </c>
      <c r="B117" s="219" t="s">
        <v>61</v>
      </c>
      <c r="C117" s="219"/>
      <c r="D117" s="69">
        <v>168616</v>
      </c>
      <c r="E117" s="23">
        <v>200000</v>
      </c>
    </row>
    <row r="118" spans="1:5" ht="15.75" x14ac:dyDescent="0.25">
      <c r="A118" s="12" t="s">
        <v>57</v>
      </c>
      <c r="B118" s="219" t="s">
        <v>62</v>
      </c>
      <c r="C118" s="219"/>
      <c r="D118" s="25">
        <v>1988716</v>
      </c>
      <c r="E118" s="25">
        <v>2000000</v>
      </c>
    </row>
    <row r="119" spans="1:5" ht="15.75" x14ac:dyDescent="0.25">
      <c r="A119" s="12" t="s">
        <v>63</v>
      </c>
      <c r="B119" s="225" t="s">
        <v>64</v>
      </c>
      <c r="C119" s="226"/>
      <c r="D119" s="25">
        <v>492665</v>
      </c>
      <c r="E119" s="25">
        <v>500000</v>
      </c>
    </row>
    <row r="120" spans="1:5" ht="15.75" x14ac:dyDescent="0.25">
      <c r="A120" s="12" t="s">
        <v>65</v>
      </c>
      <c r="B120" s="225" t="s">
        <v>66</v>
      </c>
      <c r="C120" s="226"/>
      <c r="D120" s="25">
        <v>1751027</v>
      </c>
      <c r="E120" s="25">
        <v>2000000</v>
      </c>
    </row>
    <row r="121" spans="1:5" ht="15.75" x14ac:dyDescent="0.25">
      <c r="A121" s="12" t="s">
        <v>67</v>
      </c>
      <c r="B121" s="225" t="s">
        <v>78</v>
      </c>
      <c r="C121" s="226"/>
      <c r="D121" s="25">
        <v>23861773</v>
      </c>
      <c r="E121" s="25">
        <v>23000000</v>
      </c>
    </row>
    <row r="122" spans="1:5" ht="15.75" x14ac:dyDescent="0.25">
      <c r="A122" s="12" t="s">
        <v>68</v>
      </c>
      <c r="B122" s="18" t="s">
        <v>210</v>
      </c>
      <c r="C122" s="19"/>
      <c r="D122" s="25"/>
      <c r="E122" s="25">
        <v>0</v>
      </c>
    </row>
    <row r="123" spans="1:5" ht="15.75" x14ac:dyDescent="0.25">
      <c r="A123" s="12" t="s">
        <v>41</v>
      </c>
      <c r="B123" s="219" t="s">
        <v>90</v>
      </c>
      <c r="C123" s="219"/>
      <c r="D123" s="69">
        <v>5008555</v>
      </c>
      <c r="E123" s="21">
        <v>5000000</v>
      </c>
    </row>
    <row r="124" spans="1:5" ht="15.75" x14ac:dyDescent="0.25">
      <c r="A124" s="12" t="s">
        <v>23</v>
      </c>
      <c r="B124" s="219" t="s">
        <v>208</v>
      </c>
      <c r="C124" s="219"/>
      <c r="D124" s="69">
        <v>3780070</v>
      </c>
      <c r="E124" s="21">
        <v>4000000</v>
      </c>
    </row>
    <row r="125" spans="1:5" ht="15.75" x14ac:dyDescent="0.25">
      <c r="A125" s="12" t="s">
        <v>24</v>
      </c>
      <c r="B125" s="219" t="s">
        <v>91</v>
      </c>
      <c r="C125" s="219"/>
      <c r="D125" s="69">
        <v>8118047</v>
      </c>
      <c r="E125" s="21">
        <v>8000000</v>
      </c>
    </row>
    <row r="126" spans="1:5" ht="15.75" x14ac:dyDescent="0.25">
      <c r="A126" s="12" t="s">
        <v>69</v>
      </c>
      <c r="B126" s="219" t="s">
        <v>70</v>
      </c>
      <c r="C126" s="219"/>
      <c r="D126" s="69">
        <v>1841749</v>
      </c>
      <c r="E126" s="21">
        <v>2000000</v>
      </c>
    </row>
    <row r="127" spans="1:5" ht="15.75" x14ac:dyDescent="0.25">
      <c r="A127" s="12" t="s">
        <v>25</v>
      </c>
      <c r="B127" s="219" t="s">
        <v>48</v>
      </c>
      <c r="C127" s="219"/>
      <c r="D127" s="69">
        <v>12539638</v>
      </c>
      <c r="E127" s="23">
        <f>(E114+E115+E116+E117+E118+E119+E120+E121+E123+E124+E125)*0.27</f>
        <v>15228000.000000002</v>
      </c>
    </row>
    <row r="128" spans="1:5" ht="15.75" x14ac:dyDescent="0.25">
      <c r="A128" s="12" t="s">
        <v>28</v>
      </c>
      <c r="B128" s="219" t="s">
        <v>49</v>
      </c>
      <c r="C128" s="219"/>
      <c r="D128" s="69">
        <v>163306</v>
      </c>
      <c r="E128" s="21">
        <v>165000</v>
      </c>
    </row>
    <row r="129" spans="1:5" ht="15.75" x14ac:dyDescent="0.25">
      <c r="A129" s="58" t="s">
        <v>27</v>
      </c>
      <c r="B129" s="256" t="s">
        <v>42</v>
      </c>
      <c r="C129" s="257"/>
      <c r="D129" s="61">
        <f>SUM(D114:D128)</f>
        <v>70943627</v>
      </c>
      <c r="E129" s="63">
        <f>E114+E115+E116+E117+E118+E119+E120+E121+E122+E123+E124+E125+E126+E127+E128</f>
        <v>73793000</v>
      </c>
    </row>
    <row r="130" spans="1:5" ht="15.75" x14ac:dyDescent="0.25">
      <c r="A130" s="12" t="s">
        <v>50</v>
      </c>
      <c r="B130" s="225" t="s">
        <v>209</v>
      </c>
      <c r="C130" s="226"/>
      <c r="D130" s="69">
        <v>649853</v>
      </c>
      <c r="E130" s="63">
        <v>0</v>
      </c>
    </row>
    <row r="131" spans="1:5" ht="15.75" x14ac:dyDescent="0.25">
      <c r="A131" s="12" t="s">
        <v>43</v>
      </c>
      <c r="B131" s="219" t="s">
        <v>92</v>
      </c>
      <c r="C131" s="219"/>
      <c r="D131" s="69">
        <v>668241</v>
      </c>
      <c r="E131" s="17">
        <v>500000</v>
      </c>
    </row>
    <row r="132" spans="1:5" ht="15.75" x14ac:dyDescent="0.25">
      <c r="A132" s="12" t="s">
        <v>44</v>
      </c>
      <c r="B132" s="225" t="s">
        <v>93</v>
      </c>
      <c r="C132" s="226"/>
      <c r="D132" s="69">
        <v>1472357</v>
      </c>
      <c r="E132" s="21">
        <v>1000000</v>
      </c>
    </row>
    <row r="133" spans="1:5" ht="15.75" x14ac:dyDescent="0.25">
      <c r="A133" s="12" t="s">
        <v>45</v>
      </c>
      <c r="B133" s="266" t="s">
        <v>94</v>
      </c>
      <c r="C133" s="267"/>
      <c r="D133" s="69">
        <v>753422</v>
      </c>
      <c r="E133" s="23">
        <f>(E131+E132)*0.27</f>
        <v>405000</v>
      </c>
    </row>
    <row r="134" spans="1:5" ht="15.75" x14ac:dyDescent="0.25">
      <c r="A134" s="58" t="s">
        <v>30</v>
      </c>
      <c r="B134" s="256" t="s">
        <v>46</v>
      </c>
      <c r="C134" s="257"/>
      <c r="D134" s="62">
        <f>SUM(D130:D133)</f>
        <v>3543873</v>
      </c>
      <c r="E134" s="63">
        <f>E130+E131+E132+E133</f>
        <v>1905000</v>
      </c>
    </row>
    <row r="135" spans="1:5" ht="15.75" x14ac:dyDescent="0.25">
      <c r="A135" s="18" t="s">
        <v>51</v>
      </c>
      <c r="B135" s="261" t="s">
        <v>185</v>
      </c>
      <c r="C135" s="226"/>
      <c r="D135" s="31">
        <v>0</v>
      </c>
      <c r="E135" s="63">
        <v>0</v>
      </c>
    </row>
    <row r="136" spans="1:5" ht="15.75" x14ac:dyDescent="0.25">
      <c r="A136" s="18" t="s">
        <v>52</v>
      </c>
      <c r="B136" s="261" t="s">
        <v>211</v>
      </c>
      <c r="C136" s="226"/>
      <c r="D136" s="31">
        <v>0</v>
      </c>
      <c r="E136" s="63">
        <v>0</v>
      </c>
    </row>
    <row r="137" spans="1:5" ht="15.75" x14ac:dyDescent="0.25">
      <c r="A137" s="75" t="s">
        <v>54</v>
      </c>
      <c r="B137" s="262" t="s">
        <v>71</v>
      </c>
      <c r="C137" s="257"/>
      <c r="D137" s="62">
        <v>0</v>
      </c>
      <c r="E137" s="63">
        <v>0</v>
      </c>
    </row>
    <row r="138" spans="1:5" ht="15.75" x14ac:dyDescent="0.25">
      <c r="A138" s="245" t="s">
        <v>47</v>
      </c>
      <c r="B138" s="246"/>
      <c r="C138" s="247"/>
      <c r="D138" s="94">
        <f>D109+D113+D129+D134+D137</f>
        <v>339093366</v>
      </c>
      <c r="E138" s="95">
        <f>E109+E113+E129+E134+E137</f>
        <v>368018080</v>
      </c>
    </row>
  </sheetData>
  <mergeCells count="119">
    <mergeCell ref="B28:C28"/>
    <mergeCell ref="B29:C29"/>
    <mergeCell ref="B30:C30"/>
    <mergeCell ref="B31:C31"/>
    <mergeCell ref="B32:C32"/>
    <mergeCell ref="B33:C33"/>
    <mergeCell ref="B34:C34"/>
    <mergeCell ref="B126:C126"/>
    <mergeCell ref="A138:C138"/>
    <mergeCell ref="B132:C132"/>
    <mergeCell ref="B133:C133"/>
    <mergeCell ref="B134:C134"/>
    <mergeCell ref="B135:C135"/>
    <mergeCell ref="B136:C136"/>
    <mergeCell ref="B137:C137"/>
    <mergeCell ref="B127:C127"/>
    <mergeCell ref="B128:C128"/>
    <mergeCell ref="B129:C129"/>
    <mergeCell ref="B131:C131"/>
    <mergeCell ref="B120:C120"/>
    <mergeCell ref="B121:C121"/>
    <mergeCell ref="B123:C123"/>
    <mergeCell ref="B124:C124"/>
    <mergeCell ref="B125:C125"/>
    <mergeCell ref="B114:C114"/>
    <mergeCell ref="B115:C115"/>
    <mergeCell ref="B116:C116"/>
    <mergeCell ref="B117:C117"/>
    <mergeCell ref="B118:C118"/>
    <mergeCell ref="B119:C119"/>
    <mergeCell ref="B108:C108"/>
    <mergeCell ref="B109:C109"/>
    <mergeCell ref="B110:C110"/>
    <mergeCell ref="B111:C111"/>
    <mergeCell ref="B113:C113"/>
    <mergeCell ref="B102:C102"/>
    <mergeCell ref="B103:C103"/>
    <mergeCell ref="B105:C105"/>
    <mergeCell ref="B106:C106"/>
    <mergeCell ref="B94:C94"/>
    <mergeCell ref="A95:E96"/>
    <mergeCell ref="B97:C97"/>
    <mergeCell ref="B99:C99"/>
    <mergeCell ref="B100:C100"/>
    <mergeCell ref="G65:G66"/>
    <mergeCell ref="B66:C66"/>
    <mergeCell ref="B67:C67"/>
    <mergeCell ref="B68:C68"/>
    <mergeCell ref="B69:C69"/>
    <mergeCell ref="A91:C91"/>
    <mergeCell ref="B92:C92"/>
    <mergeCell ref="B93:C93"/>
    <mergeCell ref="B84:C84"/>
    <mergeCell ref="A88:C88"/>
    <mergeCell ref="B89:C89"/>
    <mergeCell ref="B90:C90"/>
    <mergeCell ref="B78:C78"/>
    <mergeCell ref="B79:C79"/>
    <mergeCell ref="B81:C81"/>
    <mergeCell ref="B82:C82"/>
    <mergeCell ref="B83:C83"/>
    <mergeCell ref="B51:C51"/>
    <mergeCell ref="B53:C53"/>
    <mergeCell ref="B54:C54"/>
    <mergeCell ref="B70:C70"/>
    <mergeCell ref="B73:C73"/>
    <mergeCell ref="B74:C74"/>
    <mergeCell ref="B75:C75"/>
    <mergeCell ref="B76:C76"/>
    <mergeCell ref="B77:C77"/>
    <mergeCell ref="B65:C65"/>
    <mergeCell ref="B38:C38"/>
    <mergeCell ref="B41:C41"/>
    <mergeCell ref="A42:C42"/>
    <mergeCell ref="A43:C43"/>
    <mergeCell ref="A44:E44"/>
    <mergeCell ref="B130:C130"/>
    <mergeCell ref="B104:C104"/>
    <mergeCell ref="B98:C98"/>
    <mergeCell ref="B85:C85"/>
    <mergeCell ref="B86:C86"/>
    <mergeCell ref="B87:C87"/>
    <mergeCell ref="B80:C80"/>
    <mergeCell ref="B71:C71"/>
    <mergeCell ref="B60:C60"/>
    <mergeCell ref="B61:C61"/>
    <mergeCell ref="B49:C49"/>
    <mergeCell ref="B55:C55"/>
    <mergeCell ref="B56:C56"/>
    <mergeCell ref="B58:C58"/>
    <mergeCell ref="B59:C59"/>
    <mergeCell ref="B63:C63"/>
    <mergeCell ref="B64:C64"/>
    <mergeCell ref="B47:C47"/>
    <mergeCell ref="B48:C48"/>
    <mergeCell ref="A37:C37"/>
    <mergeCell ref="A9:E9"/>
    <mergeCell ref="B10:C10"/>
    <mergeCell ref="B12:C12"/>
    <mergeCell ref="B14:C14"/>
    <mergeCell ref="B17:C17"/>
    <mergeCell ref="A1:B1"/>
    <mergeCell ref="A2:B2"/>
    <mergeCell ref="A4:E4"/>
    <mergeCell ref="B5:C5"/>
    <mergeCell ref="B6:C6"/>
    <mergeCell ref="B7:C7"/>
    <mergeCell ref="B22:C22"/>
    <mergeCell ref="B23:C23"/>
    <mergeCell ref="B27:C27"/>
    <mergeCell ref="B15:C15"/>
    <mergeCell ref="B16:C16"/>
    <mergeCell ref="B18:C18"/>
    <mergeCell ref="B19:C19"/>
    <mergeCell ref="B20:C20"/>
    <mergeCell ref="B21:C21"/>
    <mergeCell ref="B24:C24"/>
    <mergeCell ref="B25:C25"/>
    <mergeCell ref="B26:C26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5DA5C-7F4F-4A3C-9225-93ABA43C3E07}">
  <sheetPr>
    <tabColor rgb="FF92D050"/>
  </sheetPr>
  <dimension ref="A1:N60"/>
  <sheetViews>
    <sheetView workbookViewId="0">
      <selection sqref="A1:C26"/>
    </sheetView>
  </sheetViews>
  <sheetFormatPr defaultColWidth="7.28515625" defaultRowHeight="15" x14ac:dyDescent="0.25"/>
  <cols>
    <col min="2" max="2" width="49.85546875" customWidth="1"/>
    <col min="3" max="3" width="18.5703125" customWidth="1"/>
    <col min="10" max="10" width="9.85546875" customWidth="1"/>
    <col min="12" max="14" width="15.5703125" bestFit="1" customWidth="1"/>
  </cols>
  <sheetData>
    <row r="1" spans="1:9" x14ac:dyDescent="0.25">
      <c r="A1" s="98" t="s">
        <v>138</v>
      </c>
      <c r="B1" s="98"/>
      <c r="C1" s="99"/>
    </row>
    <row r="2" spans="1:9" x14ac:dyDescent="0.25">
      <c r="A2" s="98" t="s">
        <v>1</v>
      </c>
      <c r="B2" s="98"/>
      <c r="C2" s="99"/>
    </row>
    <row r="3" spans="1:9" x14ac:dyDescent="0.25">
      <c r="A3" s="98"/>
      <c r="B3" s="98"/>
      <c r="C3" s="99"/>
    </row>
    <row r="4" spans="1:9" x14ac:dyDescent="0.25">
      <c r="A4" s="99"/>
      <c r="B4" s="98"/>
      <c r="C4" s="99"/>
    </row>
    <row r="5" spans="1:9" x14ac:dyDescent="0.25">
      <c r="A5" s="98"/>
      <c r="B5" s="98"/>
      <c r="C5" s="126" t="s">
        <v>96</v>
      </c>
    </row>
    <row r="6" spans="1:9" x14ac:dyDescent="0.25">
      <c r="A6" s="276" t="s">
        <v>235</v>
      </c>
      <c r="B6" s="282"/>
      <c r="C6" s="282"/>
    </row>
    <row r="7" spans="1:9" x14ac:dyDescent="0.25">
      <c r="A7" s="100"/>
      <c r="B7" s="101"/>
      <c r="C7" s="102" t="s">
        <v>97</v>
      </c>
    </row>
    <row r="8" spans="1:9" x14ac:dyDescent="0.25">
      <c r="A8" s="283"/>
      <c r="B8" s="283"/>
      <c r="C8" s="103">
        <v>0</v>
      </c>
    </row>
    <row r="9" spans="1:9" x14ac:dyDescent="0.25">
      <c r="A9" s="284" t="s">
        <v>98</v>
      </c>
      <c r="B9" s="284"/>
      <c r="C9" s="104">
        <f>SUM(C8:C8)</f>
        <v>0</v>
      </c>
    </row>
    <row r="10" spans="1:9" x14ac:dyDescent="0.25">
      <c r="A10" s="105"/>
      <c r="B10" s="105"/>
      <c r="C10" s="106"/>
    </row>
    <row r="11" spans="1:9" x14ac:dyDescent="0.25">
      <c r="A11" s="98"/>
      <c r="B11" s="98"/>
      <c r="C11" s="126" t="s">
        <v>99</v>
      </c>
    </row>
    <row r="12" spans="1:9" x14ac:dyDescent="0.25">
      <c r="A12" s="276" t="s">
        <v>236</v>
      </c>
      <c r="B12" s="276"/>
      <c r="C12" s="276"/>
    </row>
    <row r="13" spans="1:9" x14ac:dyDescent="0.25">
      <c r="A13" s="98"/>
      <c r="B13" s="98"/>
      <c r="C13" s="98"/>
    </row>
    <row r="14" spans="1:9" x14ac:dyDescent="0.25">
      <c r="A14" s="276"/>
      <c r="B14" s="276"/>
      <c r="C14" s="98"/>
    </row>
    <row r="15" spans="1:9" ht="15.75" customHeight="1" x14ac:dyDescent="0.25">
      <c r="A15" s="280"/>
      <c r="B15" s="281"/>
      <c r="C15" s="107" t="s">
        <v>100</v>
      </c>
      <c r="D15" s="108"/>
      <c r="E15" s="108"/>
      <c r="F15" s="108"/>
      <c r="G15" s="108"/>
      <c r="H15" s="108"/>
      <c r="I15" s="108"/>
    </row>
    <row r="16" spans="1:9" ht="15.75" customHeight="1" x14ac:dyDescent="0.25">
      <c r="A16" s="271" t="s">
        <v>264</v>
      </c>
      <c r="B16" s="272"/>
      <c r="C16" s="111">
        <v>48818898</v>
      </c>
      <c r="D16" s="108"/>
      <c r="E16" s="108"/>
      <c r="F16" s="108"/>
      <c r="G16" s="108"/>
      <c r="H16" s="108"/>
      <c r="I16" s="108"/>
    </row>
    <row r="17" spans="1:9" ht="15.75" customHeight="1" x14ac:dyDescent="0.25">
      <c r="A17" s="271" t="s">
        <v>53</v>
      </c>
      <c r="B17" s="272"/>
      <c r="C17" s="111">
        <f>C16*0.27</f>
        <v>13181102.460000001</v>
      </c>
      <c r="D17" s="108"/>
      <c r="E17" s="108"/>
      <c r="F17" s="108"/>
      <c r="G17" s="108"/>
      <c r="H17" s="108"/>
      <c r="I17" s="108"/>
    </row>
    <row r="18" spans="1:9" ht="15.75" customHeight="1" x14ac:dyDescent="0.25">
      <c r="A18" s="273" t="s">
        <v>55</v>
      </c>
      <c r="B18" s="274"/>
      <c r="C18" s="112">
        <f>SUM(C16:C17)</f>
        <v>62000000.460000001</v>
      </c>
      <c r="D18" s="108"/>
      <c r="E18" s="108"/>
      <c r="F18" s="108"/>
      <c r="G18" s="108"/>
      <c r="H18" s="108"/>
      <c r="I18" s="108"/>
    </row>
    <row r="19" spans="1:9" ht="15.75" customHeight="1" x14ac:dyDescent="0.25">
      <c r="A19" s="275" t="s">
        <v>101</v>
      </c>
      <c r="B19" s="275"/>
      <c r="C19" s="113">
        <f>C16+C17</f>
        <v>62000000.460000001</v>
      </c>
      <c r="D19" s="108"/>
      <c r="E19" s="108"/>
      <c r="F19" s="108"/>
      <c r="G19" s="108"/>
      <c r="H19" s="108"/>
      <c r="I19" s="108"/>
    </row>
    <row r="20" spans="1:9" ht="15.75" customHeight="1" x14ac:dyDescent="0.25">
      <c r="A20" s="114"/>
      <c r="B20" s="114"/>
      <c r="C20" s="114"/>
      <c r="D20" s="108"/>
      <c r="E20" s="108"/>
      <c r="F20" s="108"/>
      <c r="G20" s="108"/>
      <c r="H20" s="108"/>
      <c r="I20" s="108"/>
    </row>
    <row r="21" spans="1:9" ht="15.75" customHeight="1" x14ac:dyDescent="0.25">
      <c r="A21" s="115"/>
      <c r="B21" s="115"/>
      <c r="C21" s="99"/>
      <c r="D21" s="108"/>
      <c r="E21" s="108"/>
      <c r="F21" s="108"/>
      <c r="G21" s="108"/>
      <c r="H21" s="108"/>
      <c r="I21" s="108"/>
    </row>
    <row r="22" spans="1:9" ht="15.75" customHeight="1" x14ac:dyDescent="0.25">
      <c r="A22" s="276" t="s">
        <v>265</v>
      </c>
      <c r="B22" s="277"/>
      <c r="C22" s="277"/>
      <c r="D22" s="108"/>
      <c r="E22" s="108"/>
      <c r="F22" s="108"/>
      <c r="G22" s="108"/>
      <c r="H22" s="108"/>
      <c r="I22" s="108"/>
    </row>
    <row r="23" spans="1:9" ht="15.75" customHeight="1" x14ac:dyDescent="0.25">
      <c r="A23" s="100"/>
      <c r="B23" s="116"/>
      <c r="C23" s="116"/>
      <c r="D23" s="108"/>
      <c r="E23" s="108"/>
      <c r="F23" s="108"/>
      <c r="G23" s="108"/>
      <c r="H23" s="108"/>
      <c r="I23" s="108"/>
    </row>
    <row r="24" spans="1:9" x14ac:dyDescent="0.25">
      <c r="A24" s="114"/>
      <c r="B24" s="114"/>
      <c r="C24" s="107" t="s">
        <v>100</v>
      </c>
      <c r="D24" s="108"/>
      <c r="E24" s="108"/>
      <c r="F24" s="108"/>
      <c r="G24" s="108"/>
      <c r="H24" s="108"/>
      <c r="I24" s="108"/>
    </row>
    <row r="25" spans="1:9" ht="15.75" customHeight="1" x14ac:dyDescent="0.25">
      <c r="A25" s="109" t="s">
        <v>264</v>
      </c>
      <c r="B25" s="110"/>
      <c r="C25" s="117">
        <v>62000000</v>
      </c>
      <c r="D25" s="108"/>
      <c r="E25" s="108"/>
      <c r="F25" s="108"/>
      <c r="G25" s="108"/>
      <c r="H25" s="108"/>
      <c r="I25" s="108"/>
    </row>
    <row r="26" spans="1:9" ht="15.75" customHeight="1" x14ac:dyDescent="0.25">
      <c r="A26" s="278" t="s">
        <v>102</v>
      </c>
      <c r="B26" s="279"/>
      <c r="C26" s="118">
        <f>SUM(C25:C25)</f>
        <v>62000000</v>
      </c>
    </row>
    <row r="27" spans="1:9" ht="15.75" customHeight="1" x14ac:dyDescent="0.25">
      <c r="A27" s="99"/>
      <c r="B27" s="99"/>
      <c r="C27" s="99"/>
    </row>
    <row r="28" spans="1:9" ht="15.75" customHeight="1" x14ac:dyDescent="0.25">
      <c r="A28" s="99"/>
      <c r="B28" s="99"/>
      <c r="C28" s="99"/>
    </row>
    <row r="29" spans="1:9" ht="15.75" customHeight="1" x14ac:dyDescent="0.25">
      <c r="A29" s="99"/>
      <c r="B29" s="99"/>
      <c r="C29" s="99"/>
    </row>
    <row r="30" spans="1:9" ht="15.75" customHeight="1" x14ac:dyDescent="0.25">
      <c r="A30" s="99"/>
      <c r="B30" s="99"/>
      <c r="C30" s="99"/>
    </row>
    <row r="31" spans="1:9" ht="15.75" customHeight="1" x14ac:dyDescent="0.25">
      <c r="A31" s="99"/>
      <c r="B31" s="99"/>
      <c r="C31" s="99"/>
    </row>
    <row r="32" spans="1:9" ht="15.75" customHeight="1" x14ac:dyDescent="0.25">
      <c r="A32" s="99"/>
      <c r="B32" s="99"/>
      <c r="C32" s="99"/>
    </row>
    <row r="33" spans="1:14" ht="15.75" x14ac:dyDescent="0.25">
      <c r="A33" s="99"/>
      <c r="B33" s="99"/>
      <c r="C33" s="99"/>
      <c r="J33" s="119"/>
      <c r="K33" s="35"/>
      <c r="L33" s="120"/>
      <c r="M33" s="121"/>
      <c r="N33" s="120"/>
    </row>
    <row r="34" spans="1:14" ht="15.75" x14ac:dyDescent="0.25">
      <c r="A34" s="99"/>
      <c r="B34" s="99"/>
      <c r="C34" s="99"/>
      <c r="J34" s="270"/>
      <c r="K34" s="270"/>
      <c r="L34" s="120"/>
      <c r="M34" s="122"/>
      <c r="N34" s="120"/>
    </row>
    <row r="35" spans="1:14" ht="15.75" x14ac:dyDescent="0.25">
      <c r="A35" s="99"/>
      <c r="B35" s="99"/>
      <c r="C35" s="99"/>
      <c r="J35" s="240"/>
      <c r="K35" s="240"/>
      <c r="L35" s="123"/>
      <c r="M35" s="124"/>
      <c r="N35" s="125"/>
    </row>
    <row r="36" spans="1:14" ht="15.75" customHeight="1" x14ac:dyDescent="0.25">
      <c r="A36" s="99"/>
      <c r="B36" s="99"/>
      <c r="C36" s="99"/>
    </row>
    <row r="37" spans="1:14" ht="15.75" customHeight="1" x14ac:dyDescent="0.25">
      <c r="A37" s="99"/>
      <c r="B37" s="99"/>
      <c r="C37" s="99"/>
    </row>
    <row r="38" spans="1:14" ht="15.75" customHeight="1" x14ac:dyDescent="0.25">
      <c r="A38" s="99"/>
      <c r="B38" s="99"/>
      <c r="C38" s="99"/>
    </row>
    <row r="39" spans="1:14" ht="15.75" customHeight="1" x14ac:dyDescent="0.25">
      <c r="A39" s="99"/>
      <c r="B39" s="99"/>
      <c r="C39" s="99"/>
    </row>
    <row r="40" spans="1:14" ht="15.75" customHeight="1" x14ac:dyDescent="0.25">
      <c r="A40" s="99"/>
      <c r="B40" s="99"/>
      <c r="C40" s="99"/>
    </row>
    <row r="41" spans="1:14" ht="15.75" customHeight="1" x14ac:dyDescent="0.25">
      <c r="A41" s="99"/>
      <c r="B41" s="99"/>
      <c r="C41" s="99"/>
    </row>
    <row r="42" spans="1:14" ht="15.75" customHeight="1" x14ac:dyDescent="0.25"/>
    <row r="43" spans="1:14" ht="15.75" customHeight="1" x14ac:dyDescent="0.25"/>
    <row r="44" spans="1:14" ht="15.75" customHeight="1" x14ac:dyDescent="0.25"/>
    <row r="45" spans="1:14" ht="15.75" customHeight="1" x14ac:dyDescent="0.25"/>
    <row r="46" spans="1:14" ht="15.75" customHeight="1" x14ac:dyDescent="0.25"/>
    <row r="47" spans="1:14" ht="15.75" customHeight="1" x14ac:dyDescent="0.25"/>
    <row r="48" spans="1:14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</sheetData>
  <mergeCells count="14">
    <mergeCell ref="A15:B15"/>
    <mergeCell ref="A6:C6"/>
    <mergeCell ref="A8:B8"/>
    <mergeCell ref="A9:B9"/>
    <mergeCell ref="A12:C12"/>
    <mergeCell ref="A14:B14"/>
    <mergeCell ref="J34:K34"/>
    <mergeCell ref="J35:K35"/>
    <mergeCell ref="A16:B16"/>
    <mergeCell ref="A17:B17"/>
    <mergeCell ref="A18:B18"/>
    <mergeCell ref="A19:B19"/>
    <mergeCell ref="A22:C22"/>
    <mergeCell ref="A26:B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5679A-A07C-449A-9B2A-7E09E9207E83}">
  <sheetPr>
    <tabColor rgb="FF92D050"/>
    <pageSetUpPr fitToPage="1"/>
  </sheetPr>
  <dimension ref="B1:M145"/>
  <sheetViews>
    <sheetView topLeftCell="A105" workbookViewId="0">
      <selection activeCell="B2" sqref="B2:H142"/>
    </sheetView>
  </sheetViews>
  <sheetFormatPr defaultRowHeight="15.75" x14ac:dyDescent="0.25"/>
  <cols>
    <col min="1" max="1" width="1" style="177" customWidth="1"/>
    <col min="2" max="2" width="6.42578125" style="178" customWidth="1"/>
    <col min="3" max="3" width="8.140625" style="177" customWidth="1"/>
    <col min="4" max="4" width="65.85546875" style="177" customWidth="1"/>
    <col min="5" max="5" width="14.42578125" style="179" customWidth="1"/>
    <col min="6" max="6" width="12.42578125" style="177" customWidth="1"/>
    <col min="7" max="7" width="15" style="177" customWidth="1"/>
    <col min="8" max="8" width="11.28515625" style="177" customWidth="1"/>
    <col min="9" max="16384" width="9.140625" style="177"/>
  </cols>
  <sheetData>
    <row r="1" spans="2:8" x14ac:dyDescent="0.25">
      <c r="C1" s="180"/>
      <c r="D1" s="180"/>
      <c r="E1" s="180"/>
    </row>
    <row r="2" spans="2:8" x14ac:dyDescent="0.25">
      <c r="B2" s="285" t="s">
        <v>138</v>
      </c>
      <c r="C2" s="285"/>
      <c r="D2" s="285"/>
      <c r="E2" s="285"/>
    </row>
    <row r="3" spans="2:8" x14ac:dyDescent="0.25">
      <c r="B3" s="276" t="s">
        <v>554</v>
      </c>
      <c r="C3" s="276"/>
      <c r="D3" s="276"/>
      <c r="E3" s="276"/>
      <c r="F3" s="276"/>
      <c r="G3" s="276"/>
      <c r="H3" s="276"/>
    </row>
    <row r="4" spans="2:8" ht="15.75" customHeight="1" x14ac:dyDescent="0.25">
      <c r="B4" s="286" t="s">
        <v>449</v>
      </c>
      <c r="C4" s="286"/>
      <c r="D4" s="286"/>
      <c r="E4" s="286"/>
    </row>
    <row r="5" spans="2:8" x14ac:dyDescent="0.25">
      <c r="C5" s="181"/>
      <c r="D5" s="182"/>
      <c r="E5" s="182"/>
    </row>
    <row r="6" spans="2:8" ht="15.75" customHeight="1" x14ac:dyDescent="0.25">
      <c r="B6" s="183" t="s">
        <v>450</v>
      </c>
      <c r="C6" s="183"/>
      <c r="D6" s="183"/>
      <c r="E6" s="183"/>
    </row>
    <row r="7" spans="2:8" x14ac:dyDescent="0.25">
      <c r="C7" s="184"/>
      <c r="D7" s="185"/>
      <c r="E7" s="185"/>
    </row>
    <row r="8" spans="2:8" s="186" customFormat="1" ht="12.75" x14ac:dyDescent="0.2">
      <c r="B8" s="187"/>
      <c r="C8" s="188" t="s">
        <v>451</v>
      </c>
      <c r="D8" s="188" t="s">
        <v>452</v>
      </c>
      <c r="E8" s="189" t="s">
        <v>453</v>
      </c>
      <c r="F8" s="189" t="s">
        <v>555</v>
      </c>
      <c r="G8" s="189" t="s">
        <v>556</v>
      </c>
    </row>
    <row r="9" spans="2:8" s="186" customFormat="1" ht="38.1" customHeight="1" x14ac:dyDescent="0.2">
      <c r="B9" s="190">
        <v>1</v>
      </c>
      <c r="C9" s="165" t="s">
        <v>292</v>
      </c>
      <c r="D9" s="171" t="s">
        <v>367</v>
      </c>
      <c r="E9" s="171" t="s">
        <v>552</v>
      </c>
      <c r="F9" s="171" t="s">
        <v>557</v>
      </c>
      <c r="G9" s="171" t="s">
        <v>558</v>
      </c>
    </row>
    <row r="10" spans="2:8" s="186" customFormat="1" ht="12.75" x14ac:dyDescent="0.2">
      <c r="B10" s="191">
        <v>2</v>
      </c>
      <c r="C10" s="165" t="s">
        <v>293</v>
      </c>
      <c r="D10" s="172" t="s">
        <v>368</v>
      </c>
      <c r="E10" s="192">
        <v>0</v>
      </c>
      <c r="F10" s="192">
        <v>0</v>
      </c>
      <c r="G10" s="192">
        <v>0</v>
      </c>
    </row>
    <row r="11" spans="2:8" s="186" customFormat="1" ht="12.75" x14ac:dyDescent="0.2">
      <c r="B11" s="190">
        <v>3</v>
      </c>
      <c r="C11" s="166" t="s">
        <v>294</v>
      </c>
      <c r="D11" s="173" t="s">
        <v>369</v>
      </c>
      <c r="E11" s="193">
        <v>0</v>
      </c>
      <c r="F11" s="193">
        <v>0</v>
      </c>
      <c r="G11" s="193">
        <v>0</v>
      </c>
    </row>
    <row r="12" spans="2:8" s="186" customFormat="1" ht="12.75" x14ac:dyDescent="0.2">
      <c r="B12" s="191">
        <v>4</v>
      </c>
      <c r="C12" s="166" t="s">
        <v>295</v>
      </c>
      <c r="D12" s="173" t="s">
        <v>370</v>
      </c>
      <c r="E12" s="193">
        <v>0</v>
      </c>
      <c r="F12" s="193">
        <v>0</v>
      </c>
      <c r="G12" s="193">
        <v>0</v>
      </c>
    </row>
    <row r="13" spans="2:8" s="186" customFormat="1" ht="12.75" x14ac:dyDescent="0.2">
      <c r="B13" s="190">
        <v>5</v>
      </c>
      <c r="C13" s="166" t="s">
        <v>296</v>
      </c>
      <c r="D13" s="173" t="s">
        <v>371</v>
      </c>
      <c r="E13" s="193">
        <v>0</v>
      </c>
      <c r="F13" s="193">
        <v>0</v>
      </c>
      <c r="G13" s="193">
        <v>0</v>
      </c>
    </row>
    <row r="14" spans="2:8" s="186" customFormat="1" ht="12.75" x14ac:dyDescent="0.2">
      <c r="B14" s="191">
        <v>6</v>
      </c>
      <c r="C14" s="166" t="s">
        <v>297</v>
      </c>
      <c r="D14" s="173" t="s">
        <v>372</v>
      </c>
      <c r="E14" s="193">
        <v>0</v>
      </c>
      <c r="F14" s="193">
        <v>0</v>
      </c>
      <c r="G14" s="193">
        <v>0</v>
      </c>
    </row>
    <row r="15" spans="2:8" s="186" customFormat="1" ht="12.75" x14ac:dyDescent="0.2">
      <c r="B15" s="190">
        <v>7</v>
      </c>
      <c r="C15" s="166" t="s">
        <v>298</v>
      </c>
      <c r="D15" s="174" t="s">
        <v>373</v>
      </c>
      <c r="E15" s="193">
        <v>0</v>
      </c>
      <c r="F15" s="193">
        <v>0</v>
      </c>
      <c r="G15" s="193">
        <v>0</v>
      </c>
    </row>
    <row r="16" spans="2:8" s="186" customFormat="1" ht="12.75" x14ac:dyDescent="0.2">
      <c r="B16" s="191">
        <v>8</v>
      </c>
      <c r="C16" s="166" t="s">
        <v>299</v>
      </c>
      <c r="D16" s="174" t="s">
        <v>374</v>
      </c>
      <c r="E16" s="193">
        <v>0</v>
      </c>
      <c r="F16" s="193">
        <v>0</v>
      </c>
      <c r="G16" s="193">
        <v>0</v>
      </c>
    </row>
    <row r="17" spans="2:7" s="186" customFormat="1" ht="12.75" x14ac:dyDescent="0.2">
      <c r="B17" s="190">
        <v>9</v>
      </c>
      <c r="C17" s="166" t="s">
        <v>300</v>
      </c>
      <c r="D17" s="174" t="s">
        <v>375</v>
      </c>
      <c r="E17" s="193">
        <v>0</v>
      </c>
      <c r="F17" s="193">
        <v>0</v>
      </c>
      <c r="G17" s="193">
        <v>0</v>
      </c>
    </row>
    <row r="18" spans="2:7" s="186" customFormat="1" ht="12.75" x14ac:dyDescent="0.2">
      <c r="B18" s="191">
        <v>10</v>
      </c>
      <c r="C18" s="165" t="s">
        <v>301</v>
      </c>
      <c r="D18" s="175" t="s">
        <v>376</v>
      </c>
      <c r="E18" s="192">
        <f>E19+E20+E22+E21+E23</f>
        <v>1138218192</v>
      </c>
      <c r="F18" s="192">
        <f>E18*1.1</f>
        <v>1252040011.2</v>
      </c>
      <c r="G18" s="192">
        <f>F18*1.1</f>
        <v>1377244012.3200002</v>
      </c>
    </row>
    <row r="19" spans="2:7" s="186" customFormat="1" ht="12.75" x14ac:dyDescent="0.2">
      <c r="B19" s="190">
        <v>11</v>
      </c>
      <c r="C19" s="166" t="s">
        <v>302</v>
      </c>
      <c r="D19" s="173" t="s">
        <v>377</v>
      </c>
      <c r="E19" s="193">
        <v>0</v>
      </c>
      <c r="F19" s="192">
        <f t="shared" ref="F19:G19" si="0">E19*1.1</f>
        <v>0</v>
      </c>
      <c r="G19" s="192">
        <f t="shared" si="0"/>
        <v>0</v>
      </c>
    </row>
    <row r="20" spans="2:7" s="186" customFormat="1" ht="12.75" x14ac:dyDescent="0.2">
      <c r="B20" s="191">
        <v>12</v>
      </c>
      <c r="C20" s="166" t="s">
        <v>303</v>
      </c>
      <c r="D20" s="173" t="s">
        <v>378</v>
      </c>
      <c r="E20" s="193">
        <v>0</v>
      </c>
      <c r="F20" s="192">
        <f t="shared" ref="F20:G20" si="1">E20*1.1</f>
        <v>0</v>
      </c>
      <c r="G20" s="192">
        <f t="shared" si="1"/>
        <v>0</v>
      </c>
    </row>
    <row r="21" spans="2:7" s="186" customFormat="1" ht="12.75" x14ac:dyDescent="0.2">
      <c r="B21" s="190">
        <v>13</v>
      </c>
      <c r="C21" s="166" t="s">
        <v>304</v>
      </c>
      <c r="D21" s="173" t="s">
        <v>379</v>
      </c>
      <c r="E21" s="193">
        <v>0</v>
      </c>
      <c r="F21" s="192">
        <f t="shared" ref="F21:G21" si="2">E21*1.1</f>
        <v>0</v>
      </c>
      <c r="G21" s="192">
        <f t="shared" si="2"/>
        <v>0</v>
      </c>
    </row>
    <row r="22" spans="2:7" s="186" customFormat="1" ht="12.75" x14ac:dyDescent="0.2">
      <c r="B22" s="191">
        <v>14</v>
      </c>
      <c r="C22" s="166" t="s">
        <v>305</v>
      </c>
      <c r="D22" s="173" t="s">
        <v>380</v>
      </c>
      <c r="E22" s="193">
        <v>0</v>
      </c>
      <c r="F22" s="192">
        <f t="shared" ref="F22:G22" si="3">E22*1.1</f>
        <v>0</v>
      </c>
      <c r="G22" s="192">
        <f t="shared" si="3"/>
        <v>0</v>
      </c>
    </row>
    <row r="23" spans="2:7" s="186" customFormat="1" ht="12.75" x14ac:dyDescent="0.2">
      <c r="B23" s="190">
        <v>15</v>
      </c>
      <c r="C23" s="166" t="s">
        <v>306</v>
      </c>
      <c r="D23" s="173" t="s">
        <v>381</v>
      </c>
      <c r="E23" s="193">
        <v>1138218192</v>
      </c>
      <c r="F23" s="192">
        <f t="shared" ref="F23:G23" si="4">E23*1.1</f>
        <v>1252040011.2</v>
      </c>
      <c r="G23" s="192">
        <f t="shared" si="4"/>
        <v>1377244012.3200002</v>
      </c>
    </row>
    <row r="24" spans="2:7" s="186" customFormat="1" ht="12.75" x14ac:dyDescent="0.2">
      <c r="B24" s="191">
        <v>16</v>
      </c>
      <c r="C24" s="167" t="s">
        <v>270</v>
      </c>
      <c r="D24" s="172" t="s">
        <v>382</v>
      </c>
      <c r="E24" s="192">
        <f>E25+E26+E27+E28+E29</f>
        <v>25800000</v>
      </c>
      <c r="F24" s="192">
        <f t="shared" ref="F24:G24" si="5">E24*1.1</f>
        <v>28380000.000000004</v>
      </c>
      <c r="G24" s="192">
        <f t="shared" si="5"/>
        <v>31218000.000000007</v>
      </c>
    </row>
    <row r="25" spans="2:7" s="186" customFormat="1" ht="12.75" x14ac:dyDescent="0.2">
      <c r="B25" s="190">
        <v>17</v>
      </c>
      <c r="C25" s="166" t="s">
        <v>307</v>
      </c>
      <c r="D25" s="173" t="s">
        <v>383</v>
      </c>
      <c r="E25" s="193">
        <v>0</v>
      </c>
      <c r="F25" s="192">
        <f t="shared" ref="F25:G25" si="6">E25*1.1</f>
        <v>0</v>
      </c>
      <c r="G25" s="192">
        <f t="shared" si="6"/>
        <v>0</v>
      </c>
    </row>
    <row r="26" spans="2:7" s="186" customFormat="1" ht="12.75" x14ac:dyDescent="0.2">
      <c r="B26" s="191">
        <v>18</v>
      </c>
      <c r="C26" s="166" t="s">
        <v>308</v>
      </c>
      <c r="D26" s="173" t="s">
        <v>384</v>
      </c>
      <c r="E26" s="193">
        <v>0</v>
      </c>
      <c r="F26" s="192">
        <f t="shared" ref="F26:G26" si="7">E26*1.1</f>
        <v>0</v>
      </c>
      <c r="G26" s="192">
        <f t="shared" si="7"/>
        <v>0</v>
      </c>
    </row>
    <row r="27" spans="2:7" s="186" customFormat="1" ht="12.75" x14ac:dyDescent="0.2">
      <c r="B27" s="190">
        <v>19</v>
      </c>
      <c r="C27" s="166" t="s">
        <v>309</v>
      </c>
      <c r="D27" s="173" t="s">
        <v>385</v>
      </c>
      <c r="E27" s="193">
        <v>0</v>
      </c>
      <c r="F27" s="192">
        <f t="shared" ref="F27:G27" si="8">E27*1.1</f>
        <v>0</v>
      </c>
      <c r="G27" s="192">
        <f t="shared" si="8"/>
        <v>0</v>
      </c>
    </row>
    <row r="28" spans="2:7" s="186" customFormat="1" ht="12.75" x14ac:dyDescent="0.2">
      <c r="B28" s="191">
        <v>20</v>
      </c>
      <c r="C28" s="166" t="s">
        <v>310</v>
      </c>
      <c r="D28" s="173" t="s">
        <v>386</v>
      </c>
      <c r="E28" s="193">
        <v>0</v>
      </c>
      <c r="F28" s="192">
        <f t="shared" ref="F28:G28" si="9">E28*1.1</f>
        <v>0</v>
      </c>
      <c r="G28" s="192">
        <f t="shared" si="9"/>
        <v>0</v>
      </c>
    </row>
    <row r="29" spans="2:7" s="186" customFormat="1" ht="12.75" x14ac:dyDescent="0.2">
      <c r="B29" s="190">
        <v>21</v>
      </c>
      <c r="C29" s="166" t="s">
        <v>311</v>
      </c>
      <c r="D29" s="173" t="s">
        <v>387</v>
      </c>
      <c r="E29" s="193">
        <v>25800000</v>
      </c>
      <c r="F29" s="192">
        <f t="shared" ref="F29:G29" si="10">E29*1.1</f>
        <v>28380000.000000004</v>
      </c>
      <c r="G29" s="192">
        <f t="shared" si="10"/>
        <v>31218000.000000007</v>
      </c>
    </row>
    <row r="30" spans="2:7" s="186" customFormat="1" ht="12.75" x14ac:dyDescent="0.2">
      <c r="B30" s="191">
        <v>22</v>
      </c>
      <c r="C30" s="167" t="s">
        <v>272</v>
      </c>
      <c r="D30" s="172" t="s">
        <v>273</v>
      </c>
      <c r="E30" s="192">
        <f>SUM(E31:E36)</f>
        <v>0</v>
      </c>
      <c r="F30" s="192">
        <f t="shared" ref="F30:G30" si="11">E30*1.1</f>
        <v>0</v>
      </c>
      <c r="G30" s="192">
        <f t="shared" si="11"/>
        <v>0</v>
      </c>
    </row>
    <row r="31" spans="2:7" s="186" customFormat="1" ht="12.75" x14ac:dyDescent="0.2">
      <c r="B31" s="190">
        <v>23</v>
      </c>
      <c r="C31" s="166" t="s">
        <v>312</v>
      </c>
      <c r="D31" s="173" t="s">
        <v>388</v>
      </c>
      <c r="E31" s="193">
        <v>0</v>
      </c>
      <c r="F31" s="192">
        <f t="shared" ref="F31:G31" si="12">E31*1.1</f>
        <v>0</v>
      </c>
      <c r="G31" s="192">
        <f t="shared" si="12"/>
        <v>0</v>
      </c>
    </row>
    <row r="32" spans="2:7" s="186" customFormat="1" ht="12.75" x14ac:dyDescent="0.2">
      <c r="B32" s="191">
        <v>24</v>
      </c>
      <c r="C32" s="166" t="s">
        <v>313</v>
      </c>
      <c r="D32" s="173" t="s">
        <v>389</v>
      </c>
      <c r="E32" s="193">
        <v>0</v>
      </c>
      <c r="F32" s="192">
        <f t="shared" ref="F32:G32" si="13">E32*1.1</f>
        <v>0</v>
      </c>
      <c r="G32" s="192">
        <f t="shared" si="13"/>
        <v>0</v>
      </c>
    </row>
    <row r="33" spans="2:9" s="186" customFormat="1" ht="12.75" x14ac:dyDescent="0.2">
      <c r="B33" s="190">
        <v>25</v>
      </c>
      <c r="C33" s="166" t="s">
        <v>314</v>
      </c>
      <c r="D33" s="173" t="s">
        <v>390</v>
      </c>
      <c r="E33" s="193">
        <v>0</v>
      </c>
      <c r="F33" s="192">
        <f t="shared" ref="F33:G33" si="14">E33*1.1</f>
        <v>0</v>
      </c>
      <c r="G33" s="192">
        <f t="shared" si="14"/>
        <v>0</v>
      </c>
    </row>
    <row r="34" spans="2:9" s="186" customFormat="1" ht="12.75" x14ac:dyDescent="0.2">
      <c r="B34" s="191">
        <v>26</v>
      </c>
      <c r="C34" s="166" t="s">
        <v>315</v>
      </c>
      <c r="D34" s="173" t="s">
        <v>391</v>
      </c>
      <c r="E34" s="193">
        <v>0</v>
      </c>
      <c r="F34" s="192">
        <f t="shared" ref="F34:G34" si="15">E34*1.1</f>
        <v>0</v>
      </c>
      <c r="G34" s="192">
        <f t="shared" si="15"/>
        <v>0</v>
      </c>
    </row>
    <row r="35" spans="2:9" s="186" customFormat="1" ht="12.75" x14ac:dyDescent="0.2">
      <c r="B35" s="190">
        <v>27</v>
      </c>
      <c r="C35" s="166" t="s">
        <v>316</v>
      </c>
      <c r="D35" s="173" t="s">
        <v>392</v>
      </c>
      <c r="E35" s="193">
        <v>0</v>
      </c>
      <c r="F35" s="192">
        <f t="shared" ref="F35:G35" si="16">E35*1.1</f>
        <v>0</v>
      </c>
      <c r="G35" s="192">
        <f t="shared" si="16"/>
        <v>0</v>
      </c>
    </row>
    <row r="36" spans="2:9" s="186" customFormat="1" ht="12.75" x14ac:dyDescent="0.2">
      <c r="B36" s="191">
        <v>28</v>
      </c>
      <c r="C36" s="166" t="s">
        <v>317</v>
      </c>
      <c r="D36" s="173" t="s">
        <v>393</v>
      </c>
      <c r="E36" s="193">
        <v>0</v>
      </c>
      <c r="F36" s="192">
        <f t="shared" ref="F36:G36" si="17">E36*1.1</f>
        <v>0</v>
      </c>
      <c r="G36" s="192">
        <f t="shared" si="17"/>
        <v>0</v>
      </c>
    </row>
    <row r="37" spans="2:9" s="186" customFormat="1" ht="12.75" x14ac:dyDescent="0.2">
      <c r="B37" s="190">
        <v>29</v>
      </c>
      <c r="C37" s="167" t="s">
        <v>274</v>
      </c>
      <c r="D37" s="172" t="s">
        <v>122</v>
      </c>
      <c r="E37" s="192">
        <f>E38+E39+E40+E41+E42+E43+E44+E45+E46+E47+E48+E49+E50</f>
        <v>53600000</v>
      </c>
      <c r="F37" s="192">
        <f t="shared" ref="F37:G37" si="18">E37*1.1</f>
        <v>58960000.000000007</v>
      </c>
      <c r="G37" s="192">
        <f t="shared" si="18"/>
        <v>64856000.000000015</v>
      </c>
      <c r="I37" s="194"/>
    </row>
    <row r="38" spans="2:9" s="186" customFormat="1" ht="12.75" x14ac:dyDescent="0.2">
      <c r="B38" s="191">
        <v>30</v>
      </c>
      <c r="C38" s="166" t="s">
        <v>318</v>
      </c>
      <c r="D38" s="173" t="s">
        <v>394</v>
      </c>
      <c r="E38" s="193">
        <v>0</v>
      </c>
      <c r="F38" s="192">
        <f t="shared" ref="F38:G38" si="19">E38*1.1</f>
        <v>0</v>
      </c>
      <c r="G38" s="192">
        <f t="shared" si="19"/>
        <v>0</v>
      </c>
    </row>
    <row r="39" spans="2:9" s="186" customFormat="1" ht="12.75" x14ac:dyDescent="0.2">
      <c r="B39" s="190">
        <v>31</v>
      </c>
      <c r="C39" s="166" t="s">
        <v>319</v>
      </c>
      <c r="D39" s="173" t="s">
        <v>395</v>
      </c>
      <c r="E39" s="193">
        <v>0</v>
      </c>
      <c r="F39" s="192">
        <f t="shared" ref="F39:G39" si="20">E39*1.1</f>
        <v>0</v>
      </c>
      <c r="G39" s="192">
        <f t="shared" si="20"/>
        <v>0</v>
      </c>
    </row>
    <row r="40" spans="2:9" s="186" customFormat="1" ht="12.75" x14ac:dyDescent="0.2">
      <c r="B40" s="191">
        <v>32</v>
      </c>
      <c r="C40" s="166" t="s">
        <v>320</v>
      </c>
      <c r="D40" s="173" t="s">
        <v>396</v>
      </c>
      <c r="E40" s="193">
        <v>0</v>
      </c>
      <c r="F40" s="192">
        <f t="shared" ref="F40:G40" si="21">E40*1.1</f>
        <v>0</v>
      </c>
      <c r="G40" s="192">
        <f t="shared" si="21"/>
        <v>0</v>
      </c>
    </row>
    <row r="41" spans="2:9" s="186" customFormat="1" ht="12.75" x14ac:dyDescent="0.2">
      <c r="B41" s="190">
        <v>33</v>
      </c>
      <c r="C41" s="166" t="s">
        <v>6</v>
      </c>
      <c r="D41" s="173" t="s">
        <v>397</v>
      </c>
      <c r="E41" s="193">
        <v>0</v>
      </c>
      <c r="F41" s="192">
        <f t="shared" ref="F41:G41" si="22">E41*1.1</f>
        <v>0</v>
      </c>
      <c r="G41" s="192">
        <f t="shared" si="22"/>
        <v>0</v>
      </c>
    </row>
    <row r="42" spans="2:9" s="186" customFormat="1" ht="12.75" x14ac:dyDescent="0.2">
      <c r="B42" s="191">
        <v>34</v>
      </c>
      <c r="C42" s="166" t="s">
        <v>10</v>
      </c>
      <c r="D42" s="173" t="s">
        <v>398</v>
      </c>
      <c r="E42" s="193">
        <v>41500000</v>
      </c>
      <c r="F42" s="192">
        <f t="shared" ref="F42:G42" si="23">E42*1.1</f>
        <v>45650000</v>
      </c>
      <c r="G42" s="192">
        <f t="shared" si="23"/>
        <v>50215000.000000007</v>
      </c>
    </row>
    <row r="43" spans="2:9" s="186" customFormat="1" ht="12.75" x14ac:dyDescent="0.2">
      <c r="B43" s="190">
        <v>35</v>
      </c>
      <c r="C43" s="166" t="s">
        <v>4</v>
      </c>
      <c r="D43" s="173" t="s">
        <v>399</v>
      </c>
      <c r="E43" s="193">
        <v>11205000</v>
      </c>
      <c r="F43" s="192">
        <f t="shared" ref="F43:G43" si="24">E43*1.1</f>
        <v>12325500.000000002</v>
      </c>
      <c r="G43" s="192">
        <f t="shared" si="24"/>
        <v>13558050.000000004</v>
      </c>
    </row>
    <row r="44" spans="2:9" s="186" customFormat="1" ht="12.75" x14ac:dyDescent="0.2">
      <c r="B44" s="191">
        <v>36</v>
      </c>
      <c r="C44" s="166" t="s">
        <v>12</v>
      </c>
      <c r="D44" s="173" t="s">
        <v>400</v>
      </c>
      <c r="E44" s="193">
        <v>0</v>
      </c>
      <c r="F44" s="192">
        <f t="shared" ref="F44:G44" si="25">E44*1.1</f>
        <v>0</v>
      </c>
      <c r="G44" s="192">
        <f t="shared" si="25"/>
        <v>0</v>
      </c>
    </row>
    <row r="45" spans="2:9" s="186" customFormat="1" ht="12.75" x14ac:dyDescent="0.2">
      <c r="B45" s="190">
        <v>37</v>
      </c>
      <c r="C45" s="166" t="s">
        <v>321</v>
      </c>
      <c r="D45" s="173" t="s">
        <v>401</v>
      </c>
      <c r="E45" s="193">
        <v>0</v>
      </c>
      <c r="F45" s="192">
        <f t="shared" ref="F45:G45" si="26">E45*1.1</f>
        <v>0</v>
      </c>
      <c r="G45" s="192">
        <f t="shared" si="26"/>
        <v>0</v>
      </c>
    </row>
    <row r="46" spans="2:9" s="186" customFormat="1" ht="12.75" x14ac:dyDescent="0.2">
      <c r="B46" s="191">
        <v>38</v>
      </c>
      <c r="C46" s="166" t="s">
        <v>322</v>
      </c>
      <c r="D46" s="173" t="s">
        <v>402</v>
      </c>
      <c r="E46" s="193">
        <v>0</v>
      </c>
      <c r="F46" s="192">
        <f t="shared" ref="F46:G46" si="27">E46*1.1</f>
        <v>0</v>
      </c>
      <c r="G46" s="192">
        <f t="shared" si="27"/>
        <v>0</v>
      </c>
    </row>
    <row r="47" spans="2:9" s="186" customFormat="1" ht="12.75" x14ac:dyDescent="0.2">
      <c r="B47" s="190">
        <v>39</v>
      </c>
      <c r="C47" s="166" t="s">
        <v>323</v>
      </c>
      <c r="D47" s="173" t="s">
        <v>403</v>
      </c>
      <c r="E47" s="193">
        <v>0</v>
      </c>
      <c r="F47" s="192">
        <f t="shared" ref="F47:G47" si="28">E47*1.1</f>
        <v>0</v>
      </c>
      <c r="G47" s="192">
        <f t="shared" si="28"/>
        <v>0</v>
      </c>
    </row>
    <row r="48" spans="2:9" s="186" customFormat="1" ht="12.75" x14ac:dyDescent="0.2">
      <c r="B48" s="191">
        <v>40</v>
      </c>
      <c r="C48" s="166" t="s">
        <v>324</v>
      </c>
      <c r="D48" s="173" t="s">
        <v>404</v>
      </c>
      <c r="E48" s="193">
        <v>0</v>
      </c>
      <c r="F48" s="192">
        <f t="shared" ref="F48:G48" si="29">E48*1.1</f>
        <v>0</v>
      </c>
      <c r="G48" s="192">
        <f t="shared" si="29"/>
        <v>0</v>
      </c>
    </row>
    <row r="49" spans="2:7" s="186" customFormat="1" ht="12.75" x14ac:dyDescent="0.2">
      <c r="B49" s="190">
        <v>41</v>
      </c>
      <c r="C49" s="166" t="s">
        <v>325</v>
      </c>
      <c r="D49" s="173" t="s">
        <v>405</v>
      </c>
      <c r="E49" s="193">
        <v>0</v>
      </c>
      <c r="F49" s="192">
        <f t="shared" ref="F49:G49" si="30">E49*1.1</f>
        <v>0</v>
      </c>
      <c r="G49" s="192">
        <f t="shared" si="30"/>
        <v>0</v>
      </c>
    </row>
    <row r="50" spans="2:7" s="186" customFormat="1" ht="12.75" x14ac:dyDescent="0.2">
      <c r="B50" s="191">
        <v>42</v>
      </c>
      <c r="C50" s="166" t="s">
        <v>326</v>
      </c>
      <c r="D50" s="174" t="s">
        <v>406</v>
      </c>
      <c r="E50" s="193">
        <v>895000</v>
      </c>
      <c r="F50" s="192">
        <f t="shared" ref="F50:G50" si="31">E50*1.1</f>
        <v>984500.00000000012</v>
      </c>
      <c r="G50" s="192">
        <f t="shared" si="31"/>
        <v>1082950.0000000002</v>
      </c>
    </row>
    <row r="51" spans="2:7" s="186" customFormat="1" ht="12.75" x14ac:dyDescent="0.2">
      <c r="B51" s="190">
        <v>43</v>
      </c>
      <c r="C51" s="167" t="s">
        <v>275</v>
      </c>
      <c r="D51" s="172" t="s">
        <v>103</v>
      </c>
      <c r="E51" s="192">
        <f>SUM(E52:E56)</f>
        <v>0</v>
      </c>
      <c r="F51" s="192">
        <f t="shared" ref="F51:G51" si="32">E51*1.1</f>
        <v>0</v>
      </c>
      <c r="G51" s="192">
        <f t="shared" si="32"/>
        <v>0</v>
      </c>
    </row>
    <row r="52" spans="2:7" s="186" customFormat="1" ht="12.75" x14ac:dyDescent="0.2">
      <c r="B52" s="191">
        <v>44</v>
      </c>
      <c r="C52" s="166" t="s">
        <v>327</v>
      </c>
      <c r="D52" s="173" t="s">
        <v>407</v>
      </c>
      <c r="E52" s="193">
        <v>0</v>
      </c>
      <c r="F52" s="192">
        <f t="shared" ref="F52:G52" si="33">E52*1.1</f>
        <v>0</v>
      </c>
      <c r="G52" s="192">
        <f t="shared" si="33"/>
        <v>0</v>
      </c>
    </row>
    <row r="53" spans="2:7" s="186" customFormat="1" ht="12.75" x14ac:dyDescent="0.2">
      <c r="B53" s="190">
        <v>45</v>
      </c>
      <c r="C53" s="166" t="s">
        <v>328</v>
      </c>
      <c r="D53" s="173" t="s">
        <v>408</v>
      </c>
      <c r="E53" s="193">
        <v>0</v>
      </c>
      <c r="F53" s="192">
        <f t="shared" ref="F53:G53" si="34">E53*1.1</f>
        <v>0</v>
      </c>
      <c r="G53" s="192">
        <f t="shared" si="34"/>
        <v>0</v>
      </c>
    </row>
    <row r="54" spans="2:7" s="186" customFormat="1" ht="12.75" x14ac:dyDescent="0.2">
      <c r="B54" s="191">
        <v>46</v>
      </c>
      <c r="C54" s="166" t="s">
        <v>329</v>
      </c>
      <c r="D54" s="173" t="s">
        <v>409</v>
      </c>
      <c r="E54" s="193">
        <v>0</v>
      </c>
      <c r="F54" s="192">
        <f t="shared" ref="F54:G54" si="35">E54*1.1</f>
        <v>0</v>
      </c>
      <c r="G54" s="192">
        <f t="shared" si="35"/>
        <v>0</v>
      </c>
    </row>
    <row r="55" spans="2:7" s="186" customFormat="1" ht="12.75" x14ac:dyDescent="0.2">
      <c r="B55" s="190">
        <v>47</v>
      </c>
      <c r="C55" s="166" t="s">
        <v>330</v>
      </c>
      <c r="D55" s="173" t="s">
        <v>410</v>
      </c>
      <c r="E55" s="193">
        <v>0</v>
      </c>
      <c r="F55" s="192">
        <f t="shared" ref="F55:G55" si="36">E55*1.1</f>
        <v>0</v>
      </c>
      <c r="G55" s="192">
        <f t="shared" si="36"/>
        <v>0</v>
      </c>
    </row>
    <row r="56" spans="2:7" s="186" customFormat="1" ht="12.75" x14ac:dyDescent="0.2">
      <c r="B56" s="191">
        <v>48</v>
      </c>
      <c r="C56" s="166" t="s">
        <v>331</v>
      </c>
      <c r="D56" s="174" t="s">
        <v>411</v>
      </c>
      <c r="E56" s="193">
        <v>0</v>
      </c>
      <c r="F56" s="192">
        <f t="shared" ref="F56:G56" si="37">E56*1.1</f>
        <v>0</v>
      </c>
      <c r="G56" s="192">
        <f t="shared" si="37"/>
        <v>0</v>
      </c>
    </row>
    <row r="57" spans="2:7" s="186" customFormat="1" ht="12.75" x14ac:dyDescent="0.2">
      <c r="B57" s="190">
        <v>49</v>
      </c>
      <c r="C57" s="167" t="s">
        <v>276</v>
      </c>
      <c r="D57" s="172" t="s">
        <v>277</v>
      </c>
      <c r="E57" s="192">
        <f>SUM(E58:E62)</f>
        <v>0</v>
      </c>
      <c r="F57" s="192">
        <f t="shared" ref="F57:G57" si="38">E57*1.1</f>
        <v>0</v>
      </c>
      <c r="G57" s="192">
        <f t="shared" si="38"/>
        <v>0</v>
      </c>
    </row>
    <row r="58" spans="2:7" s="186" customFormat="1" ht="12.75" x14ac:dyDescent="0.2">
      <c r="B58" s="191">
        <v>50</v>
      </c>
      <c r="C58" s="166" t="s">
        <v>332</v>
      </c>
      <c r="D58" s="173" t="s">
        <v>412</v>
      </c>
      <c r="E58" s="193">
        <v>0</v>
      </c>
      <c r="F58" s="192">
        <f t="shared" ref="F58:G58" si="39">E58*1.1</f>
        <v>0</v>
      </c>
      <c r="G58" s="192">
        <f t="shared" si="39"/>
        <v>0</v>
      </c>
    </row>
    <row r="59" spans="2:7" s="186" customFormat="1" ht="12.75" x14ac:dyDescent="0.2">
      <c r="B59" s="190">
        <v>51</v>
      </c>
      <c r="C59" s="166" t="s">
        <v>333</v>
      </c>
      <c r="D59" s="173" t="s">
        <v>413</v>
      </c>
      <c r="E59" s="193">
        <v>0</v>
      </c>
      <c r="F59" s="192">
        <f t="shared" ref="F59:G59" si="40">E59*1.1</f>
        <v>0</v>
      </c>
      <c r="G59" s="192">
        <f t="shared" si="40"/>
        <v>0</v>
      </c>
    </row>
    <row r="60" spans="2:7" s="186" customFormat="1" ht="12.75" x14ac:dyDescent="0.2">
      <c r="B60" s="191">
        <v>52</v>
      </c>
      <c r="C60" s="166" t="s">
        <v>334</v>
      </c>
      <c r="D60" s="173" t="s">
        <v>414</v>
      </c>
      <c r="E60" s="193">
        <v>0</v>
      </c>
      <c r="F60" s="192">
        <f t="shared" ref="F60:G60" si="41">E60*1.1</f>
        <v>0</v>
      </c>
      <c r="G60" s="192">
        <f t="shared" si="41"/>
        <v>0</v>
      </c>
    </row>
    <row r="61" spans="2:7" s="186" customFormat="1" ht="12.75" x14ac:dyDescent="0.2">
      <c r="B61" s="191">
        <v>53</v>
      </c>
      <c r="C61" s="166" t="s">
        <v>335</v>
      </c>
      <c r="D61" s="173" t="s">
        <v>415</v>
      </c>
      <c r="E61" s="193">
        <v>0</v>
      </c>
      <c r="F61" s="192">
        <f t="shared" ref="F61:G61" si="42">E61*1.1</f>
        <v>0</v>
      </c>
      <c r="G61" s="192">
        <f t="shared" si="42"/>
        <v>0</v>
      </c>
    </row>
    <row r="62" spans="2:7" s="186" customFormat="1" ht="12.75" x14ac:dyDescent="0.2">
      <c r="B62" s="191">
        <v>54</v>
      </c>
      <c r="C62" s="166" t="s">
        <v>336</v>
      </c>
      <c r="D62" s="173" t="s">
        <v>416</v>
      </c>
      <c r="E62" s="193">
        <v>0</v>
      </c>
      <c r="F62" s="192">
        <f t="shared" ref="F62:G62" si="43">E62*1.1</f>
        <v>0</v>
      </c>
      <c r="G62" s="192">
        <f t="shared" si="43"/>
        <v>0</v>
      </c>
    </row>
    <row r="63" spans="2:7" s="186" customFormat="1" ht="12.75" x14ac:dyDescent="0.2">
      <c r="B63" s="191">
        <v>55</v>
      </c>
      <c r="C63" s="167" t="s">
        <v>278</v>
      </c>
      <c r="D63" s="175" t="s">
        <v>279</v>
      </c>
      <c r="E63" s="192">
        <f>SUM(E64:E68)</f>
        <v>0</v>
      </c>
      <c r="F63" s="192">
        <f t="shared" ref="F63:G63" si="44">E63*1.1</f>
        <v>0</v>
      </c>
      <c r="G63" s="192">
        <f t="shared" si="44"/>
        <v>0</v>
      </c>
    </row>
    <row r="64" spans="2:7" s="186" customFormat="1" ht="12.75" x14ac:dyDescent="0.2">
      <c r="B64" s="190">
        <v>56</v>
      </c>
      <c r="C64" s="166" t="s">
        <v>337</v>
      </c>
      <c r="D64" s="173" t="s">
        <v>417</v>
      </c>
      <c r="E64" s="193">
        <v>0</v>
      </c>
      <c r="F64" s="192">
        <f t="shared" ref="F64:G64" si="45">E64*1.1</f>
        <v>0</v>
      </c>
      <c r="G64" s="192">
        <f t="shared" si="45"/>
        <v>0</v>
      </c>
    </row>
    <row r="65" spans="2:7" s="186" customFormat="1" ht="12.75" x14ac:dyDescent="0.2">
      <c r="B65" s="191">
        <v>57</v>
      </c>
      <c r="C65" s="166" t="s">
        <v>338</v>
      </c>
      <c r="D65" s="173" t="s">
        <v>418</v>
      </c>
      <c r="E65" s="193">
        <v>0</v>
      </c>
      <c r="F65" s="192">
        <f t="shared" ref="F65:G65" si="46">E65*1.1</f>
        <v>0</v>
      </c>
      <c r="G65" s="192">
        <f t="shared" si="46"/>
        <v>0</v>
      </c>
    </row>
    <row r="66" spans="2:7" s="186" customFormat="1" ht="12.75" x14ac:dyDescent="0.2">
      <c r="B66" s="191">
        <v>58</v>
      </c>
      <c r="C66" s="166" t="s">
        <v>339</v>
      </c>
      <c r="D66" s="173" t="s">
        <v>419</v>
      </c>
      <c r="E66" s="193">
        <v>0</v>
      </c>
      <c r="F66" s="192">
        <f t="shared" ref="F66:G66" si="47">E66*1.1</f>
        <v>0</v>
      </c>
      <c r="G66" s="192">
        <f t="shared" si="47"/>
        <v>0</v>
      </c>
    </row>
    <row r="67" spans="2:7" s="186" customFormat="1" ht="12.75" x14ac:dyDescent="0.2">
      <c r="B67" s="190">
        <v>59</v>
      </c>
      <c r="C67" s="166" t="s">
        <v>340</v>
      </c>
      <c r="D67" s="173" t="s">
        <v>420</v>
      </c>
      <c r="E67" s="193">
        <v>0</v>
      </c>
      <c r="F67" s="192">
        <f t="shared" ref="F67:G67" si="48">E67*1.1</f>
        <v>0</v>
      </c>
      <c r="G67" s="192">
        <f t="shared" si="48"/>
        <v>0</v>
      </c>
    </row>
    <row r="68" spans="2:7" s="186" customFormat="1" ht="12.75" x14ac:dyDescent="0.2">
      <c r="B68" s="191">
        <v>60</v>
      </c>
      <c r="C68" s="166" t="s">
        <v>341</v>
      </c>
      <c r="D68" s="174" t="s">
        <v>421</v>
      </c>
      <c r="E68" s="193">
        <v>0</v>
      </c>
      <c r="F68" s="192">
        <f t="shared" ref="F68:G68" si="49">E68*1.1</f>
        <v>0</v>
      </c>
      <c r="G68" s="192">
        <f t="shared" si="49"/>
        <v>0</v>
      </c>
    </row>
    <row r="69" spans="2:7" s="186" customFormat="1" ht="12.75" x14ac:dyDescent="0.2">
      <c r="B69" s="190">
        <v>61</v>
      </c>
      <c r="C69" s="165" t="s">
        <v>342</v>
      </c>
      <c r="D69" s="172" t="s">
        <v>422</v>
      </c>
      <c r="E69" s="192">
        <f>E18+E24+E30+E37+E51+E57+E63</f>
        <v>1217618192</v>
      </c>
      <c r="F69" s="192">
        <f t="shared" ref="F69:G69" si="50">E69*1.1</f>
        <v>1339380011.2</v>
      </c>
      <c r="G69" s="192">
        <f t="shared" si="50"/>
        <v>1473318012.3200002</v>
      </c>
    </row>
    <row r="70" spans="2:7" s="186" customFormat="1" ht="12.75" x14ac:dyDescent="0.2">
      <c r="B70" s="191">
        <v>62</v>
      </c>
      <c r="C70" s="168" t="s">
        <v>343</v>
      </c>
      <c r="D70" s="175" t="s">
        <v>423</v>
      </c>
      <c r="E70" s="192">
        <v>0</v>
      </c>
      <c r="F70" s="192">
        <f t="shared" ref="F70:G70" si="51">E70*1.1</f>
        <v>0</v>
      </c>
      <c r="G70" s="192">
        <f t="shared" si="51"/>
        <v>0</v>
      </c>
    </row>
    <row r="71" spans="2:7" s="186" customFormat="1" ht="12.75" x14ac:dyDescent="0.2">
      <c r="B71" s="190">
        <v>63</v>
      </c>
      <c r="C71" s="166" t="s">
        <v>344</v>
      </c>
      <c r="D71" s="173" t="s">
        <v>424</v>
      </c>
      <c r="E71" s="193">
        <v>0</v>
      </c>
      <c r="F71" s="192">
        <f t="shared" ref="F71:G71" si="52">E71*1.1</f>
        <v>0</v>
      </c>
      <c r="G71" s="192">
        <f t="shared" si="52"/>
        <v>0</v>
      </c>
    </row>
    <row r="72" spans="2:7" s="186" customFormat="1" ht="12.75" x14ac:dyDescent="0.2">
      <c r="B72" s="191">
        <v>64</v>
      </c>
      <c r="C72" s="166" t="s">
        <v>345</v>
      </c>
      <c r="D72" s="173" t="s">
        <v>425</v>
      </c>
      <c r="E72" s="193">
        <v>0</v>
      </c>
      <c r="F72" s="192">
        <f t="shared" ref="F72:G72" si="53">E72*1.1</f>
        <v>0</v>
      </c>
      <c r="G72" s="192">
        <f t="shared" si="53"/>
        <v>0</v>
      </c>
    </row>
    <row r="73" spans="2:7" s="186" customFormat="1" ht="12.75" x14ac:dyDescent="0.2">
      <c r="B73" s="190">
        <v>65</v>
      </c>
      <c r="C73" s="166" t="s">
        <v>346</v>
      </c>
      <c r="D73" s="173" t="s">
        <v>426</v>
      </c>
      <c r="E73" s="193">
        <v>0</v>
      </c>
      <c r="F73" s="192">
        <f t="shared" ref="F73:G73" si="54">E73*1.1</f>
        <v>0</v>
      </c>
      <c r="G73" s="192">
        <f t="shared" si="54"/>
        <v>0</v>
      </c>
    </row>
    <row r="74" spans="2:7" s="186" customFormat="1" ht="12.75" x14ac:dyDescent="0.2">
      <c r="B74" s="191">
        <v>66</v>
      </c>
      <c r="C74" s="168" t="s">
        <v>347</v>
      </c>
      <c r="D74" s="175" t="s">
        <v>427</v>
      </c>
      <c r="E74" s="192">
        <v>0</v>
      </c>
      <c r="F74" s="192">
        <f t="shared" ref="F74:G74" si="55">E74*1.1</f>
        <v>0</v>
      </c>
      <c r="G74" s="192">
        <f t="shared" si="55"/>
        <v>0</v>
      </c>
    </row>
    <row r="75" spans="2:7" s="186" customFormat="1" ht="12.75" x14ac:dyDescent="0.2">
      <c r="B75" s="190">
        <v>67</v>
      </c>
      <c r="C75" s="166" t="s">
        <v>348</v>
      </c>
      <c r="D75" s="173" t="s">
        <v>428</v>
      </c>
      <c r="E75" s="193">
        <v>0</v>
      </c>
      <c r="F75" s="192">
        <f t="shared" ref="F75:G75" si="56">E75*1.1</f>
        <v>0</v>
      </c>
      <c r="G75" s="192">
        <f t="shared" si="56"/>
        <v>0</v>
      </c>
    </row>
    <row r="76" spans="2:7" s="186" customFormat="1" ht="12.75" x14ac:dyDescent="0.2">
      <c r="B76" s="191">
        <v>68</v>
      </c>
      <c r="C76" s="166" t="s">
        <v>349</v>
      </c>
      <c r="D76" s="173" t="s">
        <v>429</v>
      </c>
      <c r="E76" s="193">
        <v>0</v>
      </c>
      <c r="F76" s="192">
        <f t="shared" ref="F76:G76" si="57">E76*1.1</f>
        <v>0</v>
      </c>
      <c r="G76" s="192">
        <f t="shared" si="57"/>
        <v>0</v>
      </c>
    </row>
    <row r="77" spans="2:7" s="186" customFormat="1" ht="12.75" x14ac:dyDescent="0.2">
      <c r="B77" s="190">
        <v>69</v>
      </c>
      <c r="C77" s="166" t="s">
        <v>350</v>
      </c>
      <c r="D77" s="173" t="s">
        <v>430</v>
      </c>
      <c r="E77" s="193">
        <v>0</v>
      </c>
      <c r="F77" s="192">
        <f t="shared" ref="F77:G77" si="58">E77*1.1</f>
        <v>0</v>
      </c>
      <c r="G77" s="192">
        <f t="shared" si="58"/>
        <v>0</v>
      </c>
    </row>
    <row r="78" spans="2:7" s="186" customFormat="1" ht="12.75" x14ac:dyDescent="0.2">
      <c r="B78" s="191">
        <v>70</v>
      </c>
      <c r="C78" s="166" t="s">
        <v>351</v>
      </c>
      <c r="D78" s="174" t="s">
        <v>431</v>
      </c>
      <c r="E78" s="193">
        <v>0</v>
      </c>
      <c r="F78" s="192">
        <f t="shared" ref="F78:G78" si="59">E78*1.1</f>
        <v>0</v>
      </c>
      <c r="G78" s="192">
        <f t="shared" si="59"/>
        <v>0</v>
      </c>
    </row>
    <row r="79" spans="2:7" s="186" customFormat="1" ht="12.75" x14ac:dyDescent="0.2">
      <c r="B79" s="190">
        <v>71</v>
      </c>
      <c r="C79" s="168" t="s">
        <v>352</v>
      </c>
      <c r="D79" s="175" t="s">
        <v>432</v>
      </c>
      <c r="E79" s="192">
        <f>SUM(E80:E81)</f>
        <v>32275142</v>
      </c>
      <c r="F79" s="192">
        <f t="shared" ref="F79:G79" si="60">E79*1.1</f>
        <v>35502656.200000003</v>
      </c>
      <c r="G79" s="192">
        <f t="shared" si="60"/>
        <v>39052921.820000008</v>
      </c>
    </row>
    <row r="80" spans="2:7" s="186" customFormat="1" ht="12.75" x14ac:dyDescent="0.2">
      <c r="B80" s="191">
        <v>72</v>
      </c>
      <c r="C80" s="166" t="s">
        <v>8</v>
      </c>
      <c r="D80" s="173" t="s">
        <v>433</v>
      </c>
      <c r="E80" s="193">
        <v>32275142</v>
      </c>
      <c r="F80" s="192">
        <f t="shared" ref="F80:G80" si="61">E80*1.1</f>
        <v>35502656.200000003</v>
      </c>
      <c r="G80" s="192">
        <f t="shared" si="61"/>
        <v>39052921.820000008</v>
      </c>
    </row>
    <row r="81" spans="2:10" s="186" customFormat="1" ht="12.75" x14ac:dyDescent="0.2">
      <c r="B81" s="190">
        <v>73</v>
      </c>
      <c r="C81" s="166" t="s">
        <v>353</v>
      </c>
      <c r="D81" s="174" t="s">
        <v>434</v>
      </c>
      <c r="E81" s="193">
        <v>0</v>
      </c>
      <c r="F81" s="192">
        <f t="shared" ref="F81:G81" si="62">E81*1.1</f>
        <v>0</v>
      </c>
      <c r="G81" s="192">
        <f t="shared" si="62"/>
        <v>0</v>
      </c>
    </row>
    <row r="82" spans="2:10" s="186" customFormat="1" ht="12.75" x14ac:dyDescent="0.2">
      <c r="B82" s="191">
        <v>74</v>
      </c>
      <c r="C82" s="168" t="s">
        <v>354</v>
      </c>
      <c r="D82" s="175" t="s">
        <v>435</v>
      </c>
      <c r="E82" s="192">
        <v>0</v>
      </c>
      <c r="F82" s="192">
        <f t="shared" ref="F82:G82" si="63">E82*1.1</f>
        <v>0</v>
      </c>
      <c r="G82" s="192">
        <f t="shared" si="63"/>
        <v>0</v>
      </c>
    </row>
    <row r="83" spans="2:10" s="186" customFormat="1" ht="12.75" x14ac:dyDescent="0.2">
      <c r="B83" s="190">
        <v>75</v>
      </c>
      <c r="C83" s="166" t="s">
        <v>354</v>
      </c>
      <c r="D83" s="173" t="s">
        <v>436</v>
      </c>
      <c r="E83" s="193">
        <v>0</v>
      </c>
      <c r="F83" s="192">
        <f t="shared" ref="F83:G83" si="64">E83*1.1</f>
        <v>0</v>
      </c>
      <c r="G83" s="192">
        <f t="shared" si="64"/>
        <v>0</v>
      </c>
    </row>
    <row r="84" spans="2:10" s="186" customFormat="1" ht="12.75" x14ac:dyDescent="0.2">
      <c r="B84" s="191">
        <v>76</v>
      </c>
      <c r="C84" s="166" t="s">
        <v>355</v>
      </c>
      <c r="D84" s="173" t="s">
        <v>437</v>
      </c>
      <c r="E84" s="193">
        <v>0</v>
      </c>
      <c r="F84" s="192">
        <f t="shared" ref="F84:G84" si="65">E84*1.1</f>
        <v>0</v>
      </c>
      <c r="G84" s="192">
        <f t="shared" si="65"/>
        <v>0</v>
      </c>
    </row>
    <row r="85" spans="2:10" s="186" customFormat="1" ht="12.75" x14ac:dyDescent="0.2">
      <c r="B85" s="190">
        <v>77</v>
      </c>
      <c r="C85" s="166" t="s">
        <v>356</v>
      </c>
      <c r="D85" s="174" t="s">
        <v>438</v>
      </c>
      <c r="E85" s="193">
        <v>0</v>
      </c>
      <c r="F85" s="192">
        <f t="shared" ref="F85:G85" si="66">E85*1.1</f>
        <v>0</v>
      </c>
      <c r="G85" s="192">
        <f t="shared" si="66"/>
        <v>0</v>
      </c>
    </row>
    <row r="86" spans="2:10" s="186" customFormat="1" ht="12.75" x14ac:dyDescent="0.2">
      <c r="B86" s="191">
        <v>78</v>
      </c>
      <c r="C86" s="168" t="s">
        <v>357</v>
      </c>
      <c r="D86" s="175" t="s">
        <v>439</v>
      </c>
      <c r="E86" s="192">
        <v>0</v>
      </c>
      <c r="F86" s="192">
        <f t="shared" ref="F86:G86" si="67">E86*1.1</f>
        <v>0</v>
      </c>
      <c r="G86" s="192">
        <f t="shared" si="67"/>
        <v>0</v>
      </c>
    </row>
    <row r="87" spans="2:10" s="186" customFormat="1" ht="12.75" x14ac:dyDescent="0.2">
      <c r="B87" s="190">
        <v>79</v>
      </c>
      <c r="C87" s="169" t="s">
        <v>358</v>
      </c>
      <c r="D87" s="173" t="s">
        <v>440</v>
      </c>
      <c r="E87" s="193">
        <v>0</v>
      </c>
      <c r="F87" s="192">
        <f t="shared" ref="F87:G87" si="68">E87*1.1</f>
        <v>0</v>
      </c>
      <c r="G87" s="192">
        <f t="shared" si="68"/>
        <v>0</v>
      </c>
    </row>
    <row r="88" spans="2:10" s="186" customFormat="1" ht="12.75" x14ac:dyDescent="0.2">
      <c r="B88" s="191">
        <v>80</v>
      </c>
      <c r="C88" s="169" t="s">
        <v>359</v>
      </c>
      <c r="D88" s="173" t="s">
        <v>441</v>
      </c>
      <c r="E88" s="193">
        <v>0</v>
      </c>
      <c r="F88" s="192">
        <f t="shared" ref="F88:G88" si="69">E88*1.1</f>
        <v>0</v>
      </c>
      <c r="G88" s="192">
        <f t="shared" si="69"/>
        <v>0</v>
      </c>
    </row>
    <row r="89" spans="2:10" s="186" customFormat="1" ht="12.75" x14ac:dyDescent="0.2">
      <c r="B89" s="190">
        <v>81</v>
      </c>
      <c r="C89" s="169" t="s">
        <v>360</v>
      </c>
      <c r="D89" s="173" t="s">
        <v>442</v>
      </c>
      <c r="E89" s="193">
        <v>0</v>
      </c>
      <c r="F89" s="192">
        <f t="shared" ref="F89:G89" si="70">E89*1.1</f>
        <v>0</v>
      </c>
      <c r="G89" s="192">
        <f t="shared" si="70"/>
        <v>0</v>
      </c>
    </row>
    <row r="90" spans="2:10" s="186" customFormat="1" ht="12.75" x14ac:dyDescent="0.2">
      <c r="B90" s="190">
        <v>82</v>
      </c>
      <c r="C90" s="169" t="s">
        <v>361</v>
      </c>
      <c r="D90" s="173" t="s">
        <v>443</v>
      </c>
      <c r="E90" s="193">
        <v>0</v>
      </c>
      <c r="F90" s="192">
        <f t="shared" ref="F90:G90" si="71">E90*1.1</f>
        <v>0</v>
      </c>
      <c r="G90" s="192">
        <f t="shared" si="71"/>
        <v>0</v>
      </c>
    </row>
    <row r="91" spans="2:10" s="186" customFormat="1" ht="12.75" x14ac:dyDescent="0.2">
      <c r="B91" s="191">
        <v>83</v>
      </c>
      <c r="C91" s="169" t="s">
        <v>362</v>
      </c>
      <c r="D91" s="174" t="s">
        <v>444</v>
      </c>
      <c r="E91" s="193">
        <v>0</v>
      </c>
      <c r="F91" s="192">
        <f t="shared" ref="F91:G91" si="72">E91*1.1</f>
        <v>0</v>
      </c>
      <c r="G91" s="192">
        <f t="shared" si="72"/>
        <v>0</v>
      </c>
    </row>
    <row r="92" spans="2:10" s="186" customFormat="1" ht="12.75" x14ac:dyDescent="0.2">
      <c r="B92" s="191">
        <v>84</v>
      </c>
      <c r="C92" s="170" t="s">
        <v>363</v>
      </c>
      <c r="D92" s="175" t="s">
        <v>445</v>
      </c>
      <c r="E92" s="192">
        <v>0</v>
      </c>
      <c r="F92" s="192">
        <f t="shared" ref="F92:G92" si="73">E92*1.1</f>
        <v>0</v>
      </c>
      <c r="G92" s="192">
        <f t="shared" si="73"/>
        <v>0</v>
      </c>
    </row>
    <row r="93" spans="2:10" s="186" customFormat="1" ht="12.75" x14ac:dyDescent="0.2">
      <c r="B93" s="190">
        <v>85</v>
      </c>
      <c r="C93" s="168" t="s">
        <v>364</v>
      </c>
      <c r="D93" s="175" t="s">
        <v>446</v>
      </c>
      <c r="E93" s="192">
        <v>0</v>
      </c>
      <c r="F93" s="192">
        <f t="shared" ref="F93:G93" si="74">E93*1.1</f>
        <v>0</v>
      </c>
      <c r="G93" s="192">
        <f t="shared" si="74"/>
        <v>0</v>
      </c>
    </row>
    <row r="94" spans="2:10" s="186" customFormat="1" ht="12.75" x14ac:dyDescent="0.2">
      <c r="B94" s="191">
        <v>86</v>
      </c>
      <c r="C94" s="168" t="s">
        <v>365</v>
      </c>
      <c r="D94" s="176" t="s">
        <v>447</v>
      </c>
      <c r="E94" s="192">
        <f>E70+E74+E79+E82+E86+E92+E93</f>
        <v>32275142</v>
      </c>
      <c r="F94" s="192">
        <f t="shared" ref="F94:G94" si="75">E94*1.1</f>
        <v>35502656.200000003</v>
      </c>
      <c r="G94" s="192">
        <f t="shared" si="75"/>
        <v>39052921.820000008</v>
      </c>
    </row>
    <row r="95" spans="2:10" s="186" customFormat="1" ht="12.75" x14ac:dyDescent="0.2">
      <c r="B95" s="190">
        <v>87</v>
      </c>
      <c r="C95" s="168" t="s">
        <v>366</v>
      </c>
      <c r="D95" s="176" t="s">
        <v>448</v>
      </c>
      <c r="E95" s="192">
        <f>E69+E94</f>
        <v>1249893334</v>
      </c>
      <c r="F95" s="192">
        <f t="shared" ref="F95:G95" si="76">E95*1.1</f>
        <v>1374882667.4000001</v>
      </c>
      <c r="G95" s="192">
        <f t="shared" si="76"/>
        <v>1512370934.1400003</v>
      </c>
      <c r="I95" s="194"/>
      <c r="J95" s="194"/>
    </row>
    <row r="96" spans="2:10" s="186" customFormat="1" ht="12.75" x14ac:dyDescent="0.2">
      <c r="B96" s="195"/>
      <c r="C96" s="196"/>
      <c r="D96" s="197"/>
      <c r="E96" s="198"/>
      <c r="F96" s="198"/>
      <c r="G96" s="198"/>
    </row>
    <row r="97" spans="2:9" x14ac:dyDescent="0.25">
      <c r="B97" s="199" t="s">
        <v>455</v>
      </c>
      <c r="C97" s="199"/>
      <c r="D97" s="199"/>
      <c r="E97" s="199"/>
      <c r="F97" s="199"/>
      <c r="G97" s="199"/>
    </row>
    <row r="98" spans="2:9" x14ac:dyDescent="0.25">
      <c r="B98" s="195"/>
      <c r="C98" s="287"/>
      <c r="D98" s="287"/>
      <c r="E98" s="200"/>
      <c r="F98" s="200"/>
      <c r="G98" s="200"/>
    </row>
    <row r="99" spans="2:9" x14ac:dyDescent="0.25">
      <c r="B99" s="187"/>
      <c r="C99" s="188" t="s">
        <v>451</v>
      </c>
      <c r="D99" s="188" t="s">
        <v>452</v>
      </c>
      <c r="E99" s="189" t="s">
        <v>453</v>
      </c>
      <c r="F99" s="189" t="s">
        <v>555</v>
      </c>
      <c r="G99" s="189" t="s">
        <v>556</v>
      </c>
    </row>
    <row r="100" spans="2:9" ht="38.1" customHeight="1" x14ac:dyDescent="0.25">
      <c r="B100" s="190">
        <v>1</v>
      </c>
      <c r="C100" s="165" t="s">
        <v>292</v>
      </c>
      <c r="D100" s="171" t="s">
        <v>456</v>
      </c>
      <c r="E100" s="171" t="s">
        <v>454</v>
      </c>
      <c r="F100" s="171" t="s">
        <v>454</v>
      </c>
      <c r="G100" s="171" t="s">
        <v>454</v>
      </c>
    </row>
    <row r="101" spans="2:9" s="186" customFormat="1" ht="12.75" x14ac:dyDescent="0.2">
      <c r="B101" s="190">
        <v>2</v>
      </c>
      <c r="C101" s="165" t="s">
        <v>342</v>
      </c>
      <c r="D101" s="201" t="s">
        <v>457</v>
      </c>
      <c r="E101" s="192">
        <f>SUM(E102:E109)</f>
        <v>1181543334</v>
      </c>
      <c r="F101" s="192">
        <f>E101*1.1</f>
        <v>1299697667.4000001</v>
      </c>
      <c r="G101" s="192">
        <f>F101*1.1</f>
        <v>1429667434.1400001</v>
      </c>
    </row>
    <row r="102" spans="2:9" s="186" customFormat="1" ht="12.75" x14ac:dyDescent="0.2">
      <c r="B102" s="190">
        <v>3</v>
      </c>
      <c r="C102" s="166" t="s">
        <v>36</v>
      </c>
      <c r="D102" s="203" t="s">
        <v>458</v>
      </c>
      <c r="E102" s="193">
        <v>822939133</v>
      </c>
      <c r="F102" s="192">
        <f t="shared" ref="F102:G102" si="77">E102*1.1</f>
        <v>905233046.30000007</v>
      </c>
      <c r="G102" s="192">
        <f t="shared" si="77"/>
        <v>995756350.93000019</v>
      </c>
    </row>
    <row r="103" spans="2:9" s="186" customFormat="1" ht="12.75" x14ac:dyDescent="0.2">
      <c r="B103" s="190">
        <v>4</v>
      </c>
      <c r="C103" s="166" t="s">
        <v>38</v>
      </c>
      <c r="D103" s="203" t="s">
        <v>459</v>
      </c>
      <c r="E103" s="193">
        <v>116882088</v>
      </c>
      <c r="F103" s="192">
        <f t="shared" ref="F103:G103" si="78">E103*1.1</f>
        <v>128570296.80000001</v>
      </c>
      <c r="G103" s="192">
        <f t="shared" si="78"/>
        <v>141427326.48000002</v>
      </c>
      <c r="I103" s="194"/>
    </row>
    <row r="104" spans="2:9" s="186" customFormat="1" ht="12.75" x14ac:dyDescent="0.2">
      <c r="B104" s="190">
        <v>5</v>
      </c>
      <c r="C104" s="166" t="s">
        <v>27</v>
      </c>
      <c r="D104" s="203" t="s">
        <v>460</v>
      </c>
      <c r="E104" s="193">
        <v>219660535</v>
      </c>
      <c r="F104" s="192">
        <f t="shared" ref="F104:G104" si="79">E104*1.1</f>
        <v>241626588.50000003</v>
      </c>
      <c r="G104" s="192">
        <f t="shared" si="79"/>
        <v>265789247.35000005</v>
      </c>
    </row>
    <row r="105" spans="2:9" s="186" customFormat="1" ht="12.75" x14ac:dyDescent="0.2">
      <c r="B105" s="190">
        <v>6</v>
      </c>
      <c r="C105" s="166" t="s">
        <v>282</v>
      </c>
      <c r="D105" s="203" t="s">
        <v>461</v>
      </c>
      <c r="E105" s="193"/>
      <c r="F105" s="192">
        <f t="shared" ref="F105:G105" si="80">E105*1.1</f>
        <v>0</v>
      </c>
      <c r="G105" s="192">
        <f t="shared" si="80"/>
        <v>0</v>
      </c>
    </row>
    <row r="106" spans="2:9" s="186" customFormat="1" ht="12.75" x14ac:dyDescent="0.2">
      <c r="B106" s="190">
        <v>7</v>
      </c>
      <c r="C106" s="166" t="s">
        <v>29</v>
      </c>
      <c r="D106" s="203" t="s">
        <v>284</v>
      </c>
      <c r="E106" s="193"/>
      <c r="F106" s="192">
        <f t="shared" ref="F106:G106" si="81">E106*1.1</f>
        <v>0</v>
      </c>
      <c r="G106" s="192">
        <f t="shared" si="81"/>
        <v>0</v>
      </c>
    </row>
    <row r="107" spans="2:9" s="186" customFormat="1" ht="12.75" x14ac:dyDescent="0.2">
      <c r="B107" s="190">
        <v>8</v>
      </c>
      <c r="C107" s="166" t="s">
        <v>56</v>
      </c>
      <c r="D107" s="203" t="s">
        <v>104</v>
      </c>
      <c r="E107" s="193">
        <v>22061578</v>
      </c>
      <c r="F107" s="192">
        <f t="shared" ref="F107:G107" si="82">E107*1.1</f>
        <v>24267735.800000001</v>
      </c>
      <c r="G107" s="192">
        <f t="shared" si="82"/>
        <v>26694509.380000003</v>
      </c>
    </row>
    <row r="108" spans="2:9" s="186" customFormat="1" ht="12.75" x14ac:dyDescent="0.2">
      <c r="B108" s="190">
        <v>9</v>
      </c>
      <c r="C108" s="166" t="s">
        <v>56</v>
      </c>
      <c r="D108" s="203" t="s">
        <v>462</v>
      </c>
      <c r="E108" s="193"/>
      <c r="F108" s="192">
        <f t="shared" ref="F108:G108" si="83">E108*1.1</f>
        <v>0</v>
      </c>
      <c r="G108" s="192">
        <f t="shared" si="83"/>
        <v>0</v>
      </c>
    </row>
    <row r="109" spans="2:9" s="186" customFormat="1" ht="12.75" x14ac:dyDescent="0.2">
      <c r="B109" s="190">
        <v>10</v>
      </c>
      <c r="C109" s="166" t="s">
        <v>56</v>
      </c>
      <c r="D109" s="203" t="s">
        <v>463</v>
      </c>
      <c r="E109" s="193"/>
      <c r="F109" s="192">
        <f t="shared" ref="F109:G109" si="84">E109*1.1</f>
        <v>0</v>
      </c>
      <c r="G109" s="192">
        <f t="shared" si="84"/>
        <v>0</v>
      </c>
    </row>
    <row r="110" spans="2:9" s="186" customFormat="1" ht="12.75" x14ac:dyDescent="0.2">
      <c r="B110" s="190">
        <v>11</v>
      </c>
      <c r="C110" s="165" t="s">
        <v>365</v>
      </c>
      <c r="D110" s="201" t="s">
        <v>464</v>
      </c>
      <c r="E110" s="192">
        <f>SUM(E111:E115)</f>
        <v>68350000</v>
      </c>
      <c r="F110" s="192">
        <f t="shared" ref="F110:G110" si="85">E110*1.1</f>
        <v>75185000</v>
      </c>
      <c r="G110" s="192">
        <f t="shared" si="85"/>
        <v>82703500</v>
      </c>
    </row>
    <row r="111" spans="2:9" s="186" customFormat="1" ht="12.75" x14ac:dyDescent="0.2">
      <c r="B111" s="190">
        <v>12</v>
      </c>
      <c r="C111" s="166" t="s">
        <v>30</v>
      </c>
      <c r="D111" s="203" t="s">
        <v>285</v>
      </c>
      <c r="E111" s="193">
        <v>6350000</v>
      </c>
      <c r="F111" s="192">
        <f t="shared" ref="F111:G111" si="86">E111*1.1</f>
        <v>6985000.0000000009</v>
      </c>
      <c r="G111" s="192">
        <f t="shared" si="86"/>
        <v>7683500.0000000019</v>
      </c>
    </row>
    <row r="112" spans="2:9" s="186" customFormat="1" ht="12.75" x14ac:dyDescent="0.2">
      <c r="B112" s="190">
        <v>13</v>
      </c>
      <c r="C112" s="166" t="s">
        <v>30</v>
      </c>
      <c r="D112" s="203" t="s">
        <v>465</v>
      </c>
      <c r="E112" s="193"/>
      <c r="F112" s="192">
        <f t="shared" ref="F112:G112" si="87">E112*1.1</f>
        <v>0</v>
      </c>
      <c r="G112" s="192">
        <f t="shared" si="87"/>
        <v>0</v>
      </c>
    </row>
    <row r="113" spans="2:7" s="186" customFormat="1" ht="12.75" x14ac:dyDescent="0.2">
      <c r="B113" s="190">
        <v>14</v>
      </c>
      <c r="C113" s="166" t="s">
        <v>54</v>
      </c>
      <c r="D113" s="203" t="s">
        <v>77</v>
      </c>
      <c r="E113" s="193">
        <v>62000000</v>
      </c>
      <c r="F113" s="192">
        <f t="shared" ref="F113:G113" si="88">E113*1.1</f>
        <v>68200000</v>
      </c>
      <c r="G113" s="192">
        <f t="shared" si="88"/>
        <v>75020000</v>
      </c>
    </row>
    <row r="114" spans="2:7" s="186" customFormat="1" ht="12.75" x14ac:dyDescent="0.2">
      <c r="B114" s="190">
        <v>15</v>
      </c>
      <c r="C114" s="166" t="s">
        <v>54</v>
      </c>
      <c r="D114" s="203" t="s">
        <v>466</v>
      </c>
      <c r="E114" s="193"/>
      <c r="F114" s="192">
        <f t="shared" ref="F114:G114" si="89">E114*1.1</f>
        <v>0</v>
      </c>
      <c r="G114" s="192">
        <f t="shared" si="89"/>
        <v>0</v>
      </c>
    </row>
    <row r="115" spans="2:7" s="186" customFormat="1" ht="12.75" x14ac:dyDescent="0.2">
      <c r="B115" s="190">
        <v>16</v>
      </c>
      <c r="C115" s="166" t="s">
        <v>128</v>
      </c>
      <c r="D115" s="174" t="s">
        <v>286</v>
      </c>
      <c r="E115" s="193"/>
      <c r="F115" s="192">
        <f t="shared" ref="F115:G115" si="90">E115*1.1</f>
        <v>0</v>
      </c>
      <c r="G115" s="192">
        <f t="shared" si="90"/>
        <v>0</v>
      </c>
    </row>
    <row r="116" spans="2:7" s="186" customFormat="1" ht="12.75" x14ac:dyDescent="0.2">
      <c r="B116" s="190">
        <v>17</v>
      </c>
      <c r="C116" s="165" t="s">
        <v>366</v>
      </c>
      <c r="D116" s="172" t="s">
        <v>467</v>
      </c>
      <c r="E116" s="192">
        <f>E101+E110</f>
        <v>1249893334</v>
      </c>
      <c r="F116" s="192">
        <f t="shared" ref="F116:G116" si="91">E116*1.1</f>
        <v>1374882667.4000001</v>
      </c>
      <c r="G116" s="192">
        <f t="shared" si="91"/>
        <v>1512370934.1400003</v>
      </c>
    </row>
    <row r="117" spans="2:7" s="186" customFormat="1" ht="12.75" x14ac:dyDescent="0.2">
      <c r="B117" s="190">
        <v>18</v>
      </c>
      <c r="C117" s="165" t="s">
        <v>468</v>
      </c>
      <c r="D117" s="172" t="s">
        <v>469</v>
      </c>
      <c r="E117" s="192"/>
      <c r="F117" s="192">
        <f t="shared" ref="F117:G117" si="92">E117*1.1</f>
        <v>0</v>
      </c>
      <c r="G117" s="192">
        <f t="shared" si="92"/>
        <v>0</v>
      </c>
    </row>
    <row r="118" spans="2:7" s="186" customFormat="1" ht="12.75" x14ac:dyDescent="0.2">
      <c r="B118" s="190">
        <v>19</v>
      </c>
      <c r="C118" s="166" t="s">
        <v>470</v>
      </c>
      <c r="D118" s="203" t="s">
        <v>471</v>
      </c>
      <c r="E118" s="193"/>
      <c r="F118" s="192">
        <f t="shared" ref="F118:G118" si="93">E118*1.1</f>
        <v>0</v>
      </c>
      <c r="G118" s="192">
        <f t="shared" si="93"/>
        <v>0</v>
      </c>
    </row>
    <row r="119" spans="2:7" s="186" customFormat="1" ht="12.75" x14ac:dyDescent="0.2">
      <c r="B119" s="190">
        <v>20</v>
      </c>
      <c r="C119" s="166" t="s">
        <v>472</v>
      </c>
      <c r="D119" s="203" t="s">
        <v>473</v>
      </c>
      <c r="E119" s="193"/>
      <c r="F119" s="192">
        <f t="shared" ref="F119:G119" si="94">E119*1.1</f>
        <v>0</v>
      </c>
      <c r="G119" s="192">
        <f t="shared" si="94"/>
        <v>0</v>
      </c>
    </row>
    <row r="120" spans="2:7" s="186" customFormat="1" ht="12.75" x14ac:dyDescent="0.2">
      <c r="B120" s="190">
        <v>21</v>
      </c>
      <c r="C120" s="166" t="s">
        <v>474</v>
      </c>
      <c r="D120" s="203" t="s">
        <v>475</v>
      </c>
      <c r="E120" s="193"/>
      <c r="F120" s="192">
        <f t="shared" ref="F120:G120" si="95">E120*1.1</f>
        <v>0</v>
      </c>
      <c r="G120" s="192">
        <f t="shared" si="95"/>
        <v>0</v>
      </c>
    </row>
    <row r="121" spans="2:7" s="186" customFormat="1" ht="12.75" x14ac:dyDescent="0.2">
      <c r="B121" s="190">
        <v>22</v>
      </c>
      <c r="C121" s="165" t="s">
        <v>476</v>
      </c>
      <c r="D121" s="172" t="s">
        <v>477</v>
      </c>
      <c r="E121" s="192"/>
      <c r="F121" s="192">
        <f t="shared" ref="F121:G121" si="96">E121*1.1</f>
        <v>0</v>
      </c>
      <c r="G121" s="192">
        <f t="shared" si="96"/>
        <v>0</v>
      </c>
    </row>
    <row r="122" spans="2:7" s="186" customFormat="1" ht="12.75" x14ac:dyDescent="0.2">
      <c r="B122" s="190">
        <v>23</v>
      </c>
      <c r="C122" s="166" t="s">
        <v>478</v>
      </c>
      <c r="D122" s="203" t="s">
        <v>479</v>
      </c>
      <c r="E122" s="193"/>
      <c r="F122" s="192">
        <f t="shared" ref="F122:G122" si="97">E122*1.1</f>
        <v>0</v>
      </c>
      <c r="G122" s="192">
        <f t="shared" si="97"/>
        <v>0</v>
      </c>
    </row>
    <row r="123" spans="2:7" s="186" customFormat="1" ht="12.75" x14ac:dyDescent="0.2">
      <c r="B123" s="190">
        <v>24</v>
      </c>
      <c r="C123" s="166" t="s">
        <v>480</v>
      </c>
      <c r="D123" s="203" t="s">
        <v>481</v>
      </c>
      <c r="E123" s="193"/>
      <c r="F123" s="192">
        <f t="shared" ref="F123:G123" si="98">E123*1.1</f>
        <v>0</v>
      </c>
      <c r="G123" s="192">
        <f t="shared" si="98"/>
        <v>0</v>
      </c>
    </row>
    <row r="124" spans="2:7" s="186" customFormat="1" ht="12.75" x14ac:dyDescent="0.2">
      <c r="B124" s="190">
        <v>25</v>
      </c>
      <c r="C124" s="166" t="s">
        <v>482</v>
      </c>
      <c r="D124" s="203" t="s">
        <v>483</v>
      </c>
      <c r="E124" s="193"/>
      <c r="F124" s="192">
        <f t="shared" ref="F124:G124" si="99">E124*1.1</f>
        <v>0</v>
      </c>
      <c r="G124" s="192">
        <f t="shared" si="99"/>
        <v>0</v>
      </c>
    </row>
    <row r="125" spans="2:7" s="186" customFormat="1" ht="12.75" x14ac:dyDescent="0.2">
      <c r="B125" s="190">
        <v>26</v>
      </c>
      <c r="C125" s="166" t="s">
        <v>484</v>
      </c>
      <c r="D125" s="203" t="s">
        <v>485</v>
      </c>
      <c r="E125" s="193"/>
      <c r="F125" s="192">
        <f t="shared" ref="F125:G125" si="100">E125*1.1</f>
        <v>0</v>
      </c>
      <c r="G125" s="192">
        <f t="shared" si="100"/>
        <v>0</v>
      </c>
    </row>
    <row r="126" spans="2:7" s="186" customFormat="1" ht="12.75" x14ac:dyDescent="0.2">
      <c r="B126" s="190">
        <v>27</v>
      </c>
      <c r="C126" s="166" t="s">
        <v>486</v>
      </c>
      <c r="D126" s="203" t="s">
        <v>487</v>
      </c>
      <c r="E126" s="193"/>
      <c r="F126" s="192">
        <f t="shared" ref="F126:G126" si="101">E126*1.1</f>
        <v>0</v>
      </c>
      <c r="G126" s="192">
        <f t="shared" si="101"/>
        <v>0</v>
      </c>
    </row>
    <row r="127" spans="2:7" s="186" customFormat="1" ht="12.75" x14ac:dyDescent="0.2">
      <c r="B127" s="190">
        <v>28</v>
      </c>
      <c r="C127" s="166" t="s">
        <v>488</v>
      </c>
      <c r="D127" s="203" t="s">
        <v>489</v>
      </c>
      <c r="E127" s="193"/>
      <c r="F127" s="192">
        <f t="shared" ref="F127:G127" si="102">E127*1.1</f>
        <v>0</v>
      </c>
      <c r="G127" s="192">
        <f t="shared" si="102"/>
        <v>0</v>
      </c>
    </row>
    <row r="128" spans="2:7" s="186" customFormat="1" ht="12.75" x14ac:dyDescent="0.2">
      <c r="B128" s="190">
        <v>29</v>
      </c>
      <c r="C128" s="165" t="s">
        <v>490</v>
      </c>
      <c r="D128" s="172" t="s">
        <v>491</v>
      </c>
      <c r="E128" s="192"/>
      <c r="F128" s="192">
        <f t="shared" ref="F128:G128" si="103">E128*1.1</f>
        <v>0</v>
      </c>
      <c r="G128" s="192">
        <f t="shared" si="103"/>
        <v>0</v>
      </c>
    </row>
    <row r="129" spans="2:13" s="186" customFormat="1" ht="12.75" x14ac:dyDescent="0.2">
      <c r="B129" s="190">
        <v>30</v>
      </c>
      <c r="C129" s="166" t="s">
        <v>492</v>
      </c>
      <c r="D129" s="203" t="s">
        <v>493</v>
      </c>
      <c r="E129" s="193"/>
      <c r="F129" s="192">
        <f t="shared" ref="F129:G129" si="104">E129*1.1</f>
        <v>0</v>
      </c>
      <c r="G129" s="192">
        <f t="shared" si="104"/>
        <v>0</v>
      </c>
    </row>
    <row r="130" spans="2:13" s="186" customFormat="1" ht="12.75" x14ac:dyDescent="0.2">
      <c r="B130" s="190">
        <v>31</v>
      </c>
      <c r="C130" s="166" t="s">
        <v>494</v>
      </c>
      <c r="D130" s="203" t="s">
        <v>495</v>
      </c>
      <c r="E130" s="193"/>
      <c r="F130" s="192">
        <f t="shared" ref="F130:G130" si="105">E130*1.1</f>
        <v>0</v>
      </c>
      <c r="G130" s="192">
        <f t="shared" si="105"/>
        <v>0</v>
      </c>
    </row>
    <row r="131" spans="2:13" s="186" customFormat="1" ht="12.75" x14ac:dyDescent="0.2">
      <c r="B131" s="190">
        <v>32</v>
      </c>
      <c r="C131" s="166" t="s">
        <v>496</v>
      </c>
      <c r="D131" s="203" t="s">
        <v>497</v>
      </c>
      <c r="E131" s="193"/>
      <c r="F131" s="192">
        <f t="shared" ref="F131:G131" si="106">E131*1.1</f>
        <v>0</v>
      </c>
      <c r="G131" s="192">
        <f t="shared" si="106"/>
        <v>0</v>
      </c>
    </row>
    <row r="132" spans="2:13" s="186" customFormat="1" ht="12.75" x14ac:dyDescent="0.2">
      <c r="B132" s="190">
        <v>33</v>
      </c>
      <c r="C132" s="166" t="s">
        <v>498</v>
      </c>
      <c r="D132" s="203" t="s">
        <v>499</v>
      </c>
      <c r="E132" s="193"/>
      <c r="F132" s="192">
        <f t="shared" ref="F132:G132" si="107">E132*1.1</f>
        <v>0</v>
      </c>
      <c r="G132" s="192">
        <f t="shared" si="107"/>
        <v>0</v>
      </c>
    </row>
    <row r="133" spans="2:13" s="186" customFormat="1" ht="12.75" x14ac:dyDescent="0.2">
      <c r="B133" s="190">
        <v>34</v>
      </c>
      <c r="C133" s="165" t="s">
        <v>500</v>
      </c>
      <c r="D133" s="172" t="s">
        <v>501</v>
      </c>
      <c r="E133" s="204"/>
      <c r="F133" s="192">
        <f t="shared" ref="F133:G133" si="108">E133*1.1</f>
        <v>0</v>
      </c>
      <c r="G133" s="192">
        <f t="shared" si="108"/>
        <v>0</v>
      </c>
    </row>
    <row r="134" spans="2:13" s="186" customFormat="1" ht="12.75" x14ac:dyDescent="0.2">
      <c r="B134" s="190">
        <v>35</v>
      </c>
      <c r="C134" s="166" t="s">
        <v>502</v>
      </c>
      <c r="D134" s="203" t="s">
        <v>503</v>
      </c>
      <c r="E134" s="193"/>
      <c r="F134" s="192">
        <f t="shared" ref="F134:G134" si="109">E134*1.1</f>
        <v>0</v>
      </c>
      <c r="G134" s="192">
        <f t="shared" si="109"/>
        <v>0</v>
      </c>
    </row>
    <row r="135" spans="2:13" s="186" customFormat="1" ht="12.75" x14ac:dyDescent="0.2">
      <c r="B135" s="190">
        <v>36</v>
      </c>
      <c r="C135" s="166" t="s">
        <v>504</v>
      </c>
      <c r="D135" s="203" t="s">
        <v>505</v>
      </c>
      <c r="E135" s="193"/>
      <c r="F135" s="192">
        <f t="shared" ref="F135:G135" si="110">E135*1.1</f>
        <v>0</v>
      </c>
      <c r="G135" s="192">
        <f t="shared" si="110"/>
        <v>0</v>
      </c>
    </row>
    <row r="136" spans="2:13" s="186" customFormat="1" ht="12.75" x14ac:dyDescent="0.2">
      <c r="B136" s="190">
        <v>37</v>
      </c>
      <c r="C136" s="166" t="s">
        <v>506</v>
      </c>
      <c r="D136" s="203" t="s">
        <v>507</v>
      </c>
      <c r="E136" s="193"/>
      <c r="F136" s="192">
        <f t="shared" ref="F136:G136" si="111">E136*1.1</f>
        <v>0</v>
      </c>
      <c r="G136" s="192">
        <f t="shared" si="111"/>
        <v>0</v>
      </c>
    </row>
    <row r="137" spans="2:13" s="186" customFormat="1" ht="12.75" x14ac:dyDescent="0.2">
      <c r="B137" s="190">
        <v>38</v>
      </c>
      <c r="C137" s="166" t="s">
        <v>508</v>
      </c>
      <c r="D137" s="203" t="s">
        <v>509</v>
      </c>
      <c r="E137" s="193"/>
      <c r="F137" s="192">
        <f t="shared" ref="F137:G137" si="112">E137*1.1</f>
        <v>0</v>
      </c>
      <c r="G137" s="192">
        <f t="shared" si="112"/>
        <v>0</v>
      </c>
    </row>
    <row r="138" spans="2:13" s="186" customFormat="1" ht="12.75" x14ac:dyDescent="0.2">
      <c r="B138" s="190">
        <v>39</v>
      </c>
      <c r="C138" s="166" t="s">
        <v>510</v>
      </c>
      <c r="D138" s="203" t="s">
        <v>511</v>
      </c>
      <c r="E138" s="193"/>
      <c r="F138" s="192">
        <f t="shared" ref="F138:G138" si="113">E138*1.1</f>
        <v>0</v>
      </c>
      <c r="G138" s="192">
        <f t="shared" si="113"/>
        <v>0</v>
      </c>
    </row>
    <row r="139" spans="2:13" s="186" customFormat="1" ht="12.75" x14ac:dyDescent="0.2">
      <c r="B139" s="190">
        <v>40</v>
      </c>
      <c r="C139" s="165" t="s">
        <v>512</v>
      </c>
      <c r="D139" s="172" t="s">
        <v>513</v>
      </c>
      <c r="E139" s="204"/>
      <c r="F139" s="192">
        <f t="shared" ref="F139:G139" si="114">E139*1.1</f>
        <v>0</v>
      </c>
      <c r="G139" s="192">
        <f t="shared" si="114"/>
        <v>0</v>
      </c>
    </row>
    <row r="140" spans="2:13" s="186" customFormat="1" ht="12.75" x14ac:dyDescent="0.2">
      <c r="B140" s="190">
        <v>41</v>
      </c>
      <c r="C140" s="165" t="s">
        <v>267</v>
      </c>
      <c r="D140" s="172" t="s">
        <v>514</v>
      </c>
      <c r="E140" s="204"/>
      <c r="F140" s="192">
        <f t="shared" ref="F140:G140" si="115">E140*1.1</f>
        <v>0</v>
      </c>
      <c r="G140" s="192">
        <f t="shared" si="115"/>
        <v>0</v>
      </c>
    </row>
    <row r="141" spans="2:13" s="186" customFormat="1" ht="12.75" x14ac:dyDescent="0.2">
      <c r="B141" s="190">
        <v>42</v>
      </c>
      <c r="C141" s="165" t="s">
        <v>515</v>
      </c>
      <c r="D141" s="172" t="s">
        <v>516</v>
      </c>
      <c r="E141" s="205">
        <f>E117+E121+E128+E133+E139+E140</f>
        <v>0</v>
      </c>
      <c r="F141" s="192">
        <f t="shared" ref="F141:G141" si="116">E141*1.1</f>
        <v>0</v>
      </c>
      <c r="G141" s="192">
        <f t="shared" si="116"/>
        <v>0</v>
      </c>
      <c r="J141" s="206"/>
      <c r="K141" s="206"/>
      <c r="L141" s="206"/>
      <c r="M141" s="206"/>
    </row>
    <row r="142" spans="2:13" s="186" customFormat="1" ht="12.75" x14ac:dyDescent="0.2">
      <c r="B142" s="190">
        <v>43</v>
      </c>
      <c r="C142" s="168" t="s">
        <v>517</v>
      </c>
      <c r="D142" s="175" t="s">
        <v>518</v>
      </c>
      <c r="E142" s="205">
        <f>E116+E141</f>
        <v>1249893334</v>
      </c>
      <c r="F142" s="192">
        <f t="shared" ref="F142:G142" si="117">E142*1.1</f>
        <v>1374882667.4000001</v>
      </c>
      <c r="G142" s="192">
        <f t="shared" si="117"/>
        <v>1512370934.1400003</v>
      </c>
      <c r="I142" s="194"/>
    </row>
    <row r="143" spans="2:13" ht="6" customHeight="1" x14ac:dyDescent="0.25"/>
    <row r="145" spans="5:5" x14ac:dyDescent="0.25">
      <c r="E145" s="207"/>
    </row>
  </sheetData>
  <mergeCells count="4">
    <mergeCell ref="B2:E2"/>
    <mergeCell ref="B4:E4"/>
    <mergeCell ref="C98:D98"/>
    <mergeCell ref="B3:H3"/>
  </mergeCells>
  <pageMargins left="0.7" right="0.7" top="0.75" bottom="0.75" header="0.3" footer="0.3"/>
  <pageSetup paperSize="9" scale="4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ACA4E-A93C-4C8A-AA60-C4B1E0D3D574}">
  <sheetPr>
    <tabColor rgb="FF92D050"/>
  </sheetPr>
  <dimension ref="B1:M145"/>
  <sheetViews>
    <sheetView topLeftCell="A105" zoomScaleNormal="100" workbookViewId="0">
      <selection activeCell="B2" sqref="B2:E142"/>
    </sheetView>
  </sheetViews>
  <sheetFormatPr defaultRowHeight="15.75" x14ac:dyDescent="0.25"/>
  <cols>
    <col min="1" max="1" width="1" style="177" customWidth="1"/>
    <col min="2" max="2" width="6.42578125" style="178" customWidth="1"/>
    <col min="3" max="3" width="8.140625" style="177" customWidth="1"/>
    <col min="4" max="4" width="65.85546875" style="177" customWidth="1"/>
    <col min="5" max="5" width="14.42578125" style="179" customWidth="1"/>
    <col min="6" max="6" width="1" style="177" customWidth="1"/>
    <col min="7" max="7" width="2.85546875" style="177" customWidth="1"/>
    <col min="8" max="8" width="11.28515625" style="177" customWidth="1"/>
    <col min="9" max="16384" width="9.140625" style="177"/>
  </cols>
  <sheetData>
    <row r="1" spans="2:5" x14ac:dyDescent="0.25">
      <c r="C1" s="180"/>
      <c r="D1" s="180"/>
      <c r="E1" s="180"/>
    </row>
    <row r="2" spans="2:5" x14ac:dyDescent="0.25">
      <c r="B2" s="288" t="s">
        <v>138</v>
      </c>
      <c r="C2" s="288"/>
      <c r="D2" s="288"/>
      <c r="E2" s="288"/>
    </row>
    <row r="3" spans="2:5" x14ac:dyDescent="0.25">
      <c r="B3" s="288" t="s">
        <v>553</v>
      </c>
      <c r="C3" s="288"/>
      <c r="D3" s="288"/>
      <c r="E3" s="288"/>
    </row>
    <row r="4" spans="2:5" ht="15.75" customHeight="1" x14ac:dyDescent="0.25">
      <c r="B4" s="286" t="s">
        <v>449</v>
      </c>
      <c r="C4" s="286"/>
      <c r="D4" s="286"/>
      <c r="E4" s="286"/>
    </row>
    <row r="5" spans="2:5" x14ac:dyDescent="0.25">
      <c r="C5" s="181"/>
      <c r="D5" s="182"/>
      <c r="E5" s="182"/>
    </row>
    <row r="6" spans="2:5" ht="15.75" customHeight="1" x14ac:dyDescent="0.25">
      <c r="B6" s="183" t="s">
        <v>450</v>
      </c>
      <c r="C6" s="183"/>
      <c r="D6" s="183"/>
      <c r="E6" s="183"/>
    </row>
    <row r="7" spans="2:5" x14ac:dyDescent="0.25">
      <c r="C7" s="184"/>
      <c r="D7" s="185"/>
      <c r="E7" s="185"/>
    </row>
    <row r="8" spans="2:5" s="186" customFormat="1" ht="12.75" x14ac:dyDescent="0.2">
      <c r="B8" s="187"/>
      <c r="C8" s="188" t="s">
        <v>451</v>
      </c>
      <c r="D8" s="188" t="s">
        <v>452</v>
      </c>
      <c r="E8" s="189" t="s">
        <v>453</v>
      </c>
    </row>
    <row r="9" spans="2:5" s="186" customFormat="1" ht="38.1" customHeight="1" x14ac:dyDescent="0.2">
      <c r="B9" s="190">
        <v>1</v>
      </c>
      <c r="C9" s="165" t="s">
        <v>292</v>
      </c>
      <c r="D9" s="171" t="s">
        <v>367</v>
      </c>
      <c r="E9" s="171" t="s">
        <v>552</v>
      </c>
    </row>
    <row r="10" spans="2:5" s="186" customFormat="1" ht="12.75" x14ac:dyDescent="0.2">
      <c r="B10" s="191">
        <v>2</v>
      </c>
      <c r="C10" s="165" t="s">
        <v>293</v>
      </c>
      <c r="D10" s="172" t="s">
        <v>368</v>
      </c>
      <c r="E10" s="192">
        <v>0</v>
      </c>
    </row>
    <row r="11" spans="2:5" s="186" customFormat="1" ht="12.75" x14ac:dyDescent="0.2">
      <c r="B11" s="190">
        <v>3</v>
      </c>
      <c r="C11" s="166" t="s">
        <v>294</v>
      </c>
      <c r="D11" s="173" t="s">
        <v>369</v>
      </c>
      <c r="E11" s="193">
        <v>0</v>
      </c>
    </row>
    <row r="12" spans="2:5" s="186" customFormat="1" ht="12.75" x14ac:dyDescent="0.2">
      <c r="B12" s="191">
        <v>4</v>
      </c>
      <c r="C12" s="166" t="s">
        <v>295</v>
      </c>
      <c r="D12" s="173" t="s">
        <v>370</v>
      </c>
      <c r="E12" s="193">
        <v>0</v>
      </c>
    </row>
    <row r="13" spans="2:5" s="186" customFormat="1" ht="12.75" x14ac:dyDescent="0.2">
      <c r="B13" s="190">
        <v>5</v>
      </c>
      <c r="C13" s="166" t="s">
        <v>296</v>
      </c>
      <c r="D13" s="173" t="s">
        <v>371</v>
      </c>
      <c r="E13" s="193">
        <v>0</v>
      </c>
    </row>
    <row r="14" spans="2:5" s="186" customFormat="1" ht="12.75" x14ac:dyDescent="0.2">
      <c r="B14" s="191">
        <v>6</v>
      </c>
      <c r="C14" s="166" t="s">
        <v>297</v>
      </c>
      <c r="D14" s="173" t="s">
        <v>372</v>
      </c>
      <c r="E14" s="193">
        <v>0</v>
      </c>
    </row>
    <row r="15" spans="2:5" s="186" customFormat="1" ht="12.75" x14ac:dyDescent="0.2">
      <c r="B15" s="190">
        <v>7</v>
      </c>
      <c r="C15" s="166" t="s">
        <v>298</v>
      </c>
      <c r="D15" s="174" t="s">
        <v>373</v>
      </c>
      <c r="E15" s="193">
        <v>0</v>
      </c>
    </row>
    <row r="16" spans="2:5" s="186" customFormat="1" ht="12.75" x14ac:dyDescent="0.2">
      <c r="B16" s="191">
        <v>8</v>
      </c>
      <c r="C16" s="166" t="s">
        <v>299</v>
      </c>
      <c r="D16" s="174" t="s">
        <v>374</v>
      </c>
      <c r="E16" s="193">
        <v>0</v>
      </c>
    </row>
    <row r="17" spans="2:5" s="186" customFormat="1" ht="12.75" x14ac:dyDescent="0.2">
      <c r="B17" s="190">
        <v>9</v>
      </c>
      <c r="C17" s="166" t="s">
        <v>300</v>
      </c>
      <c r="D17" s="174" t="s">
        <v>375</v>
      </c>
      <c r="E17" s="193">
        <v>0</v>
      </c>
    </row>
    <row r="18" spans="2:5" s="186" customFormat="1" ht="12.75" x14ac:dyDescent="0.2">
      <c r="B18" s="191">
        <v>10</v>
      </c>
      <c r="C18" s="165" t="s">
        <v>301</v>
      </c>
      <c r="D18" s="175" t="s">
        <v>376</v>
      </c>
      <c r="E18" s="192">
        <f>E19+E20+E22+E21+E23</f>
        <v>1138218192</v>
      </c>
    </row>
    <row r="19" spans="2:5" s="186" customFormat="1" ht="12.75" x14ac:dyDescent="0.2">
      <c r="B19" s="190">
        <v>11</v>
      </c>
      <c r="C19" s="166" t="s">
        <v>302</v>
      </c>
      <c r="D19" s="173" t="s">
        <v>377</v>
      </c>
      <c r="E19" s="193">
        <v>0</v>
      </c>
    </row>
    <row r="20" spans="2:5" s="186" customFormat="1" ht="12.75" x14ac:dyDescent="0.2">
      <c r="B20" s="191">
        <v>12</v>
      </c>
      <c r="C20" s="166" t="s">
        <v>303</v>
      </c>
      <c r="D20" s="173" t="s">
        <v>378</v>
      </c>
      <c r="E20" s="193">
        <v>0</v>
      </c>
    </row>
    <row r="21" spans="2:5" s="186" customFormat="1" ht="12.75" x14ac:dyDescent="0.2">
      <c r="B21" s="190">
        <v>13</v>
      </c>
      <c r="C21" s="166" t="s">
        <v>304</v>
      </c>
      <c r="D21" s="173" t="s">
        <v>379</v>
      </c>
      <c r="E21" s="193">
        <v>0</v>
      </c>
    </row>
    <row r="22" spans="2:5" s="186" customFormat="1" ht="12.75" x14ac:dyDescent="0.2">
      <c r="B22" s="191">
        <v>14</v>
      </c>
      <c r="C22" s="166" t="s">
        <v>305</v>
      </c>
      <c r="D22" s="173" t="s">
        <v>380</v>
      </c>
      <c r="E22" s="193">
        <v>0</v>
      </c>
    </row>
    <row r="23" spans="2:5" s="186" customFormat="1" ht="12.75" x14ac:dyDescent="0.2">
      <c r="B23" s="190">
        <v>15</v>
      </c>
      <c r="C23" s="166" t="s">
        <v>306</v>
      </c>
      <c r="D23" s="173" t="s">
        <v>381</v>
      </c>
      <c r="E23" s="193">
        <v>1138218192</v>
      </c>
    </row>
    <row r="24" spans="2:5" s="186" customFormat="1" ht="12.75" x14ac:dyDescent="0.2">
      <c r="B24" s="191">
        <v>16</v>
      </c>
      <c r="C24" s="167" t="s">
        <v>270</v>
      </c>
      <c r="D24" s="172" t="s">
        <v>382</v>
      </c>
      <c r="E24" s="192">
        <f>E25+E26+E27+E28+E29</f>
        <v>25800000</v>
      </c>
    </row>
    <row r="25" spans="2:5" s="186" customFormat="1" ht="12.75" x14ac:dyDescent="0.2">
      <c r="B25" s="190">
        <v>17</v>
      </c>
      <c r="C25" s="166" t="s">
        <v>307</v>
      </c>
      <c r="D25" s="173" t="s">
        <v>383</v>
      </c>
      <c r="E25" s="193">
        <v>0</v>
      </c>
    </row>
    <row r="26" spans="2:5" s="186" customFormat="1" ht="12.75" x14ac:dyDescent="0.2">
      <c r="B26" s="191">
        <v>18</v>
      </c>
      <c r="C26" s="166" t="s">
        <v>308</v>
      </c>
      <c r="D26" s="173" t="s">
        <v>384</v>
      </c>
      <c r="E26" s="193">
        <v>0</v>
      </c>
    </row>
    <row r="27" spans="2:5" s="186" customFormat="1" ht="12.75" x14ac:dyDescent="0.2">
      <c r="B27" s="190">
        <v>19</v>
      </c>
      <c r="C27" s="166" t="s">
        <v>309</v>
      </c>
      <c r="D27" s="173" t="s">
        <v>385</v>
      </c>
      <c r="E27" s="193">
        <v>0</v>
      </c>
    </row>
    <row r="28" spans="2:5" s="186" customFormat="1" ht="12.75" x14ac:dyDescent="0.2">
      <c r="B28" s="191">
        <v>20</v>
      </c>
      <c r="C28" s="166" t="s">
        <v>310</v>
      </c>
      <c r="D28" s="173" t="s">
        <v>386</v>
      </c>
      <c r="E28" s="193">
        <v>0</v>
      </c>
    </row>
    <row r="29" spans="2:5" s="186" customFormat="1" ht="12.75" x14ac:dyDescent="0.2">
      <c r="B29" s="190">
        <v>21</v>
      </c>
      <c r="C29" s="166" t="s">
        <v>311</v>
      </c>
      <c r="D29" s="173" t="s">
        <v>387</v>
      </c>
      <c r="E29" s="193">
        <v>25800000</v>
      </c>
    </row>
    <row r="30" spans="2:5" s="186" customFormat="1" ht="12.75" x14ac:dyDescent="0.2">
      <c r="B30" s="191">
        <v>22</v>
      </c>
      <c r="C30" s="167" t="s">
        <v>272</v>
      </c>
      <c r="D30" s="172" t="s">
        <v>273</v>
      </c>
      <c r="E30" s="192">
        <f>SUM(E31:E36)</f>
        <v>0</v>
      </c>
    </row>
    <row r="31" spans="2:5" s="186" customFormat="1" ht="12.75" x14ac:dyDescent="0.2">
      <c r="B31" s="190">
        <v>23</v>
      </c>
      <c r="C31" s="166" t="s">
        <v>312</v>
      </c>
      <c r="D31" s="173" t="s">
        <v>388</v>
      </c>
      <c r="E31" s="193">
        <v>0</v>
      </c>
    </row>
    <row r="32" spans="2:5" s="186" customFormat="1" ht="12.75" x14ac:dyDescent="0.2">
      <c r="B32" s="191">
        <v>24</v>
      </c>
      <c r="C32" s="166" t="s">
        <v>313</v>
      </c>
      <c r="D32" s="173" t="s">
        <v>389</v>
      </c>
      <c r="E32" s="193">
        <v>0</v>
      </c>
    </row>
    <row r="33" spans="2:9" s="186" customFormat="1" ht="12.75" x14ac:dyDescent="0.2">
      <c r="B33" s="190">
        <v>25</v>
      </c>
      <c r="C33" s="166" t="s">
        <v>314</v>
      </c>
      <c r="D33" s="173" t="s">
        <v>390</v>
      </c>
      <c r="E33" s="193">
        <v>0</v>
      </c>
    </row>
    <row r="34" spans="2:9" s="186" customFormat="1" ht="12.75" x14ac:dyDescent="0.2">
      <c r="B34" s="191">
        <v>26</v>
      </c>
      <c r="C34" s="166" t="s">
        <v>315</v>
      </c>
      <c r="D34" s="173" t="s">
        <v>391</v>
      </c>
      <c r="E34" s="193">
        <v>0</v>
      </c>
    </row>
    <row r="35" spans="2:9" s="186" customFormat="1" ht="12.75" x14ac:dyDescent="0.2">
      <c r="B35" s="190">
        <v>27</v>
      </c>
      <c r="C35" s="166" t="s">
        <v>316</v>
      </c>
      <c r="D35" s="173" t="s">
        <v>392</v>
      </c>
      <c r="E35" s="193">
        <v>0</v>
      </c>
    </row>
    <row r="36" spans="2:9" s="186" customFormat="1" ht="12.75" x14ac:dyDescent="0.2">
      <c r="B36" s="191">
        <v>28</v>
      </c>
      <c r="C36" s="166" t="s">
        <v>317</v>
      </c>
      <c r="D36" s="173" t="s">
        <v>393</v>
      </c>
      <c r="E36" s="193">
        <v>0</v>
      </c>
    </row>
    <row r="37" spans="2:9" s="186" customFormat="1" ht="12.75" x14ac:dyDescent="0.2">
      <c r="B37" s="190">
        <v>29</v>
      </c>
      <c r="C37" s="167" t="s">
        <v>274</v>
      </c>
      <c r="D37" s="172" t="s">
        <v>122</v>
      </c>
      <c r="E37" s="192">
        <f>E38+E39+E40+E41+E42+E43+E44+E45+E46+E47+E48+E49+E50</f>
        <v>53600000</v>
      </c>
      <c r="I37" s="194"/>
    </row>
    <row r="38" spans="2:9" s="186" customFormat="1" ht="12.75" x14ac:dyDescent="0.2">
      <c r="B38" s="191">
        <v>30</v>
      </c>
      <c r="C38" s="166" t="s">
        <v>318</v>
      </c>
      <c r="D38" s="173" t="s">
        <v>394</v>
      </c>
      <c r="E38" s="193">
        <v>0</v>
      </c>
    </row>
    <row r="39" spans="2:9" s="186" customFormat="1" ht="12.75" x14ac:dyDescent="0.2">
      <c r="B39" s="190">
        <v>31</v>
      </c>
      <c r="C39" s="166" t="s">
        <v>319</v>
      </c>
      <c r="D39" s="173" t="s">
        <v>395</v>
      </c>
      <c r="E39" s="193">
        <v>0</v>
      </c>
    </row>
    <row r="40" spans="2:9" s="186" customFormat="1" ht="12.75" x14ac:dyDescent="0.2">
      <c r="B40" s="191">
        <v>32</v>
      </c>
      <c r="C40" s="166" t="s">
        <v>320</v>
      </c>
      <c r="D40" s="173" t="s">
        <v>396</v>
      </c>
      <c r="E40" s="193">
        <v>0</v>
      </c>
    </row>
    <row r="41" spans="2:9" s="186" customFormat="1" ht="12.75" x14ac:dyDescent="0.2">
      <c r="B41" s="190">
        <v>33</v>
      </c>
      <c r="C41" s="166" t="s">
        <v>6</v>
      </c>
      <c r="D41" s="173" t="s">
        <v>397</v>
      </c>
      <c r="E41" s="193">
        <v>0</v>
      </c>
    </row>
    <row r="42" spans="2:9" s="186" customFormat="1" ht="12.75" x14ac:dyDescent="0.2">
      <c r="B42" s="191">
        <v>34</v>
      </c>
      <c r="C42" s="166" t="s">
        <v>10</v>
      </c>
      <c r="D42" s="173" t="s">
        <v>398</v>
      </c>
      <c r="E42" s="193">
        <v>41500000</v>
      </c>
    </row>
    <row r="43" spans="2:9" s="186" customFormat="1" ht="12.75" x14ac:dyDescent="0.2">
      <c r="B43" s="190">
        <v>35</v>
      </c>
      <c r="C43" s="166" t="s">
        <v>4</v>
      </c>
      <c r="D43" s="173" t="s">
        <v>399</v>
      </c>
      <c r="E43" s="193">
        <v>11205000</v>
      </c>
    </row>
    <row r="44" spans="2:9" s="186" customFormat="1" ht="12.75" x14ac:dyDescent="0.2">
      <c r="B44" s="191">
        <v>36</v>
      </c>
      <c r="C44" s="166" t="s">
        <v>12</v>
      </c>
      <c r="D44" s="173" t="s">
        <v>400</v>
      </c>
      <c r="E44" s="193">
        <v>0</v>
      </c>
    </row>
    <row r="45" spans="2:9" s="186" customFormat="1" ht="12.75" x14ac:dyDescent="0.2">
      <c r="B45" s="190">
        <v>37</v>
      </c>
      <c r="C45" s="166" t="s">
        <v>321</v>
      </c>
      <c r="D45" s="173" t="s">
        <v>401</v>
      </c>
      <c r="E45" s="193">
        <v>0</v>
      </c>
    </row>
    <row r="46" spans="2:9" s="186" customFormat="1" ht="12.75" x14ac:dyDescent="0.2">
      <c r="B46" s="191">
        <v>38</v>
      </c>
      <c r="C46" s="166" t="s">
        <v>322</v>
      </c>
      <c r="D46" s="173" t="s">
        <v>402</v>
      </c>
      <c r="E46" s="193">
        <v>0</v>
      </c>
    </row>
    <row r="47" spans="2:9" s="186" customFormat="1" ht="12.75" x14ac:dyDescent="0.2">
      <c r="B47" s="190">
        <v>39</v>
      </c>
      <c r="C47" s="166" t="s">
        <v>323</v>
      </c>
      <c r="D47" s="173" t="s">
        <v>403</v>
      </c>
      <c r="E47" s="193">
        <v>0</v>
      </c>
    </row>
    <row r="48" spans="2:9" s="186" customFormat="1" ht="12.75" x14ac:dyDescent="0.2">
      <c r="B48" s="191">
        <v>40</v>
      </c>
      <c r="C48" s="166" t="s">
        <v>324</v>
      </c>
      <c r="D48" s="173" t="s">
        <v>404</v>
      </c>
      <c r="E48" s="193">
        <v>0</v>
      </c>
    </row>
    <row r="49" spans="2:5" s="186" customFormat="1" ht="12.75" x14ac:dyDescent="0.2">
      <c r="B49" s="190">
        <v>41</v>
      </c>
      <c r="C49" s="166" t="s">
        <v>325</v>
      </c>
      <c r="D49" s="173" t="s">
        <v>405</v>
      </c>
      <c r="E49" s="193">
        <v>0</v>
      </c>
    </row>
    <row r="50" spans="2:5" s="186" customFormat="1" ht="12.75" x14ac:dyDescent="0.2">
      <c r="B50" s="191">
        <v>42</v>
      </c>
      <c r="C50" s="166" t="s">
        <v>326</v>
      </c>
      <c r="D50" s="174" t="s">
        <v>406</v>
      </c>
      <c r="E50" s="193">
        <v>895000</v>
      </c>
    </row>
    <row r="51" spans="2:5" s="186" customFormat="1" ht="12.75" x14ac:dyDescent="0.2">
      <c r="B51" s="190">
        <v>43</v>
      </c>
      <c r="C51" s="167" t="s">
        <v>275</v>
      </c>
      <c r="D51" s="172" t="s">
        <v>103</v>
      </c>
      <c r="E51" s="192">
        <f>SUM(E52:E56)</f>
        <v>0</v>
      </c>
    </row>
    <row r="52" spans="2:5" s="186" customFormat="1" ht="12.75" x14ac:dyDescent="0.2">
      <c r="B52" s="191">
        <v>44</v>
      </c>
      <c r="C52" s="166" t="s">
        <v>327</v>
      </c>
      <c r="D52" s="173" t="s">
        <v>407</v>
      </c>
      <c r="E52" s="193">
        <v>0</v>
      </c>
    </row>
    <row r="53" spans="2:5" s="186" customFormat="1" ht="12.75" x14ac:dyDescent="0.2">
      <c r="B53" s="190">
        <v>45</v>
      </c>
      <c r="C53" s="166" t="s">
        <v>328</v>
      </c>
      <c r="D53" s="173" t="s">
        <v>408</v>
      </c>
      <c r="E53" s="193">
        <v>0</v>
      </c>
    </row>
    <row r="54" spans="2:5" s="186" customFormat="1" ht="12.75" x14ac:dyDescent="0.2">
      <c r="B54" s="191">
        <v>46</v>
      </c>
      <c r="C54" s="166" t="s">
        <v>329</v>
      </c>
      <c r="D54" s="173" t="s">
        <v>409</v>
      </c>
      <c r="E54" s="193">
        <v>0</v>
      </c>
    </row>
    <row r="55" spans="2:5" s="186" customFormat="1" ht="12.75" x14ac:dyDescent="0.2">
      <c r="B55" s="190">
        <v>47</v>
      </c>
      <c r="C55" s="166" t="s">
        <v>330</v>
      </c>
      <c r="D55" s="173" t="s">
        <v>410</v>
      </c>
      <c r="E55" s="193">
        <v>0</v>
      </c>
    </row>
    <row r="56" spans="2:5" s="186" customFormat="1" ht="12.75" x14ac:dyDescent="0.2">
      <c r="B56" s="191">
        <v>48</v>
      </c>
      <c r="C56" s="166" t="s">
        <v>331</v>
      </c>
      <c r="D56" s="174" t="s">
        <v>411</v>
      </c>
      <c r="E56" s="193">
        <v>0</v>
      </c>
    </row>
    <row r="57" spans="2:5" s="186" customFormat="1" ht="12.75" x14ac:dyDescent="0.2">
      <c r="B57" s="190">
        <v>49</v>
      </c>
      <c r="C57" s="167" t="s">
        <v>276</v>
      </c>
      <c r="D57" s="172" t="s">
        <v>277</v>
      </c>
      <c r="E57" s="192">
        <f>SUM(E58:E62)</f>
        <v>0</v>
      </c>
    </row>
    <row r="58" spans="2:5" s="186" customFormat="1" ht="12.75" x14ac:dyDescent="0.2">
      <c r="B58" s="191">
        <v>50</v>
      </c>
      <c r="C58" s="166" t="s">
        <v>332</v>
      </c>
      <c r="D58" s="173" t="s">
        <v>412</v>
      </c>
      <c r="E58" s="193">
        <v>0</v>
      </c>
    </row>
    <row r="59" spans="2:5" s="186" customFormat="1" ht="12.75" x14ac:dyDescent="0.2">
      <c r="B59" s="190">
        <v>51</v>
      </c>
      <c r="C59" s="166" t="s">
        <v>333</v>
      </c>
      <c r="D59" s="173" t="s">
        <v>413</v>
      </c>
      <c r="E59" s="193">
        <v>0</v>
      </c>
    </row>
    <row r="60" spans="2:5" s="186" customFormat="1" ht="12.75" x14ac:dyDescent="0.2">
      <c r="B60" s="191">
        <v>52</v>
      </c>
      <c r="C60" s="166" t="s">
        <v>334</v>
      </c>
      <c r="D60" s="173" t="s">
        <v>414</v>
      </c>
      <c r="E60" s="193">
        <v>0</v>
      </c>
    </row>
    <row r="61" spans="2:5" s="186" customFormat="1" ht="12.75" x14ac:dyDescent="0.2">
      <c r="B61" s="191">
        <v>53</v>
      </c>
      <c r="C61" s="166" t="s">
        <v>335</v>
      </c>
      <c r="D61" s="173" t="s">
        <v>415</v>
      </c>
      <c r="E61" s="193">
        <v>0</v>
      </c>
    </row>
    <row r="62" spans="2:5" s="186" customFormat="1" ht="12.75" x14ac:dyDescent="0.2">
      <c r="B62" s="191">
        <v>54</v>
      </c>
      <c r="C62" s="166" t="s">
        <v>336</v>
      </c>
      <c r="D62" s="173" t="s">
        <v>416</v>
      </c>
      <c r="E62" s="193">
        <v>0</v>
      </c>
    </row>
    <row r="63" spans="2:5" s="186" customFormat="1" ht="12.75" x14ac:dyDescent="0.2">
      <c r="B63" s="191">
        <v>55</v>
      </c>
      <c r="C63" s="167" t="s">
        <v>278</v>
      </c>
      <c r="D63" s="175" t="s">
        <v>279</v>
      </c>
      <c r="E63" s="192">
        <f>SUM(E64:E68)</f>
        <v>0</v>
      </c>
    </row>
    <row r="64" spans="2:5" s="186" customFormat="1" ht="12.75" x14ac:dyDescent="0.2">
      <c r="B64" s="190">
        <v>56</v>
      </c>
      <c r="C64" s="166" t="s">
        <v>337</v>
      </c>
      <c r="D64" s="173" t="s">
        <v>417</v>
      </c>
      <c r="E64" s="193">
        <v>0</v>
      </c>
    </row>
    <row r="65" spans="2:5" s="186" customFormat="1" ht="12.75" x14ac:dyDescent="0.2">
      <c r="B65" s="191">
        <v>57</v>
      </c>
      <c r="C65" s="166" t="s">
        <v>338</v>
      </c>
      <c r="D65" s="173" t="s">
        <v>418</v>
      </c>
      <c r="E65" s="193">
        <v>0</v>
      </c>
    </row>
    <row r="66" spans="2:5" s="186" customFormat="1" ht="12.75" x14ac:dyDescent="0.2">
      <c r="B66" s="191">
        <v>58</v>
      </c>
      <c r="C66" s="166" t="s">
        <v>339</v>
      </c>
      <c r="D66" s="173" t="s">
        <v>419</v>
      </c>
      <c r="E66" s="193">
        <v>0</v>
      </c>
    </row>
    <row r="67" spans="2:5" s="186" customFormat="1" ht="12.75" x14ac:dyDescent="0.2">
      <c r="B67" s="190">
        <v>59</v>
      </c>
      <c r="C67" s="166" t="s">
        <v>340</v>
      </c>
      <c r="D67" s="173" t="s">
        <v>420</v>
      </c>
      <c r="E67" s="193">
        <v>0</v>
      </c>
    </row>
    <row r="68" spans="2:5" s="186" customFormat="1" ht="12.75" x14ac:dyDescent="0.2">
      <c r="B68" s="191">
        <v>60</v>
      </c>
      <c r="C68" s="166" t="s">
        <v>341</v>
      </c>
      <c r="D68" s="174" t="s">
        <v>421</v>
      </c>
      <c r="E68" s="193">
        <v>0</v>
      </c>
    </row>
    <row r="69" spans="2:5" s="186" customFormat="1" ht="12.75" x14ac:dyDescent="0.2">
      <c r="B69" s="190">
        <v>61</v>
      </c>
      <c r="C69" s="165" t="s">
        <v>342</v>
      </c>
      <c r="D69" s="172" t="s">
        <v>422</v>
      </c>
      <c r="E69" s="192">
        <f>E18+E24+E30+E37+E51+E57+E63</f>
        <v>1217618192</v>
      </c>
    </row>
    <row r="70" spans="2:5" s="186" customFormat="1" ht="12.75" x14ac:dyDescent="0.2">
      <c r="B70" s="191">
        <v>62</v>
      </c>
      <c r="C70" s="168" t="s">
        <v>343</v>
      </c>
      <c r="D70" s="175" t="s">
        <v>423</v>
      </c>
      <c r="E70" s="192">
        <v>0</v>
      </c>
    </row>
    <row r="71" spans="2:5" s="186" customFormat="1" ht="12.75" x14ac:dyDescent="0.2">
      <c r="B71" s="190">
        <v>63</v>
      </c>
      <c r="C71" s="166" t="s">
        <v>344</v>
      </c>
      <c r="D71" s="173" t="s">
        <v>424</v>
      </c>
      <c r="E71" s="193">
        <v>0</v>
      </c>
    </row>
    <row r="72" spans="2:5" s="186" customFormat="1" ht="12.75" x14ac:dyDescent="0.2">
      <c r="B72" s="191">
        <v>64</v>
      </c>
      <c r="C72" s="166" t="s">
        <v>345</v>
      </c>
      <c r="D72" s="173" t="s">
        <v>425</v>
      </c>
      <c r="E72" s="193">
        <v>0</v>
      </c>
    </row>
    <row r="73" spans="2:5" s="186" customFormat="1" ht="12.75" x14ac:dyDescent="0.2">
      <c r="B73" s="190">
        <v>65</v>
      </c>
      <c r="C73" s="166" t="s">
        <v>346</v>
      </c>
      <c r="D73" s="173" t="s">
        <v>426</v>
      </c>
      <c r="E73" s="193">
        <v>0</v>
      </c>
    </row>
    <row r="74" spans="2:5" s="186" customFormat="1" ht="12.75" x14ac:dyDescent="0.2">
      <c r="B74" s="191">
        <v>66</v>
      </c>
      <c r="C74" s="168" t="s">
        <v>347</v>
      </c>
      <c r="D74" s="175" t="s">
        <v>427</v>
      </c>
      <c r="E74" s="192">
        <v>0</v>
      </c>
    </row>
    <row r="75" spans="2:5" s="186" customFormat="1" ht="12.75" x14ac:dyDescent="0.2">
      <c r="B75" s="190">
        <v>67</v>
      </c>
      <c r="C75" s="166" t="s">
        <v>348</v>
      </c>
      <c r="D75" s="173" t="s">
        <v>428</v>
      </c>
      <c r="E75" s="193">
        <v>0</v>
      </c>
    </row>
    <row r="76" spans="2:5" s="186" customFormat="1" ht="12.75" x14ac:dyDescent="0.2">
      <c r="B76" s="191">
        <v>68</v>
      </c>
      <c r="C76" s="166" t="s">
        <v>349</v>
      </c>
      <c r="D76" s="173" t="s">
        <v>429</v>
      </c>
      <c r="E76" s="193">
        <v>0</v>
      </c>
    </row>
    <row r="77" spans="2:5" s="186" customFormat="1" ht="12.75" x14ac:dyDescent="0.2">
      <c r="B77" s="190">
        <v>69</v>
      </c>
      <c r="C77" s="166" t="s">
        <v>350</v>
      </c>
      <c r="D77" s="173" t="s">
        <v>430</v>
      </c>
      <c r="E77" s="193">
        <v>0</v>
      </c>
    </row>
    <row r="78" spans="2:5" s="186" customFormat="1" ht="12.75" x14ac:dyDescent="0.2">
      <c r="B78" s="191">
        <v>70</v>
      </c>
      <c r="C78" s="166" t="s">
        <v>351</v>
      </c>
      <c r="D78" s="174" t="s">
        <v>431</v>
      </c>
      <c r="E78" s="193">
        <v>0</v>
      </c>
    </row>
    <row r="79" spans="2:5" s="186" customFormat="1" ht="12.75" x14ac:dyDescent="0.2">
      <c r="B79" s="190">
        <v>71</v>
      </c>
      <c r="C79" s="168" t="s">
        <v>352</v>
      </c>
      <c r="D79" s="175" t="s">
        <v>432</v>
      </c>
      <c r="E79" s="192">
        <f>SUM(E80:E81)</f>
        <v>32275142</v>
      </c>
    </row>
    <row r="80" spans="2:5" s="186" customFormat="1" ht="12.75" x14ac:dyDescent="0.2">
      <c r="B80" s="191">
        <v>72</v>
      </c>
      <c r="C80" s="166" t="s">
        <v>8</v>
      </c>
      <c r="D80" s="173" t="s">
        <v>433</v>
      </c>
      <c r="E80" s="193">
        <v>32275142</v>
      </c>
    </row>
    <row r="81" spans="2:10" s="186" customFormat="1" ht="12.75" x14ac:dyDescent="0.2">
      <c r="B81" s="190">
        <v>73</v>
      </c>
      <c r="C81" s="166" t="s">
        <v>353</v>
      </c>
      <c r="D81" s="174" t="s">
        <v>434</v>
      </c>
      <c r="E81" s="193">
        <v>0</v>
      </c>
    </row>
    <row r="82" spans="2:10" s="186" customFormat="1" ht="12.75" x14ac:dyDescent="0.2">
      <c r="B82" s="191">
        <v>74</v>
      </c>
      <c r="C82" s="168" t="s">
        <v>354</v>
      </c>
      <c r="D82" s="175" t="s">
        <v>435</v>
      </c>
      <c r="E82" s="192">
        <v>0</v>
      </c>
    </row>
    <row r="83" spans="2:10" s="186" customFormat="1" ht="12.75" x14ac:dyDescent="0.2">
      <c r="B83" s="190">
        <v>75</v>
      </c>
      <c r="C83" s="166" t="s">
        <v>354</v>
      </c>
      <c r="D83" s="173" t="s">
        <v>436</v>
      </c>
      <c r="E83" s="193">
        <v>0</v>
      </c>
    </row>
    <row r="84" spans="2:10" s="186" customFormat="1" ht="12.75" x14ac:dyDescent="0.2">
      <c r="B84" s="191">
        <v>76</v>
      </c>
      <c r="C84" s="166" t="s">
        <v>355</v>
      </c>
      <c r="D84" s="173" t="s">
        <v>437</v>
      </c>
      <c r="E84" s="193">
        <v>0</v>
      </c>
    </row>
    <row r="85" spans="2:10" s="186" customFormat="1" ht="12.75" x14ac:dyDescent="0.2">
      <c r="B85" s="190">
        <v>77</v>
      </c>
      <c r="C85" s="166" t="s">
        <v>356</v>
      </c>
      <c r="D85" s="174" t="s">
        <v>438</v>
      </c>
      <c r="E85" s="193">
        <v>0</v>
      </c>
    </row>
    <row r="86" spans="2:10" s="186" customFormat="1" ht="12.75" x14ac:dyDescent="0.2">
      <c r="B86" s="191">
        <v>78</v>
      </c>
      <c r="C86" s="168" t="s">
        <v>357</v>
      </c>
      <c r="D86" s="175" t="s">
        <v>439</v>
      </c>
      <c r="E86" s="192">
        <v>0</v>
      </c>
    </row>
    <row r="87" spans="2:10" s="186" customFormat="1" ht="12.75" x14ac:dyDescent="0.2">
      <c r="B87" s="190">
        <v>79</v>
      </c>
      <c r="C87" s="169" t="s">
        <v>358</v>
      </c>
      <c r="D87" s="173" t="s">
        <v>440</v>
      </c>
      <c r="E87" s="193">
        <v>0</v>
      </c>
    </row>
    <row r="88" spans="2:10" s="186" customFormat="1" ht="12.75" x14ac:dyDescent="0.2">
      <c r="B88" s="191">
        <v>80</v>
      </c>
      <c r="C88" s="169" t="s">
        <v>359</v>
      </c>
      <c r="D88" s="173" t="s">
        <v>441</v>
      </c>
      <c r="E88" s="193">
        <v>0</v>
      </c>
    </row>
    <row r="89" spans="2:10" s="186" customFormat="1" ht="12.75" x14ac:dyDescent="0.2">
      <c r="B89" s="190">
        <v>81</v>
      </c>
      <c r="C89" s="169" t="s">
        <v>360</v>
      </c>
      <c r="D89" s="173" t="s">
        <v>442</v>
      </c>
      <c r="E89" s="193">
        <v>0</v>
      </c>
    </row>
    <row r="90" spans="2:10" s="186" customFormat="1" ht="12.75" x14ac:dyDescent="0.2">
      <c r="B90" s="190">
        <v>82</v>
      </c>
      <c r="C90" s="169" t="s">
        <v>361</v>
      </c>
      <c r="D90" s="173" t="s">
        <v>443</v>
      </c>
      <c r="E90" s="193">
        <v>0</v>
      </c>
    </row>
    <row r="91" spans="2:10" s="186" customFormat="1" ht="12.75" x14ac:dyDescent="0.2">
      <c r="B91" s="191">
        <v>83</v>
      </c>
      <c r="C91" s="169" t="s">
        <v>362</v>
      </c>
      <c r="D91" s="174" t="s">
        <v>444</v>
      </c>
      <c r="E91" s="193">
        <v>0</v>
      </c>
    </row>
    <row r="92" spans="2:10" s="186" customFormat="1" ht="12.75" x14ac:dyDescent="0.2">
      <c r="B92" s="191">
        <v>84</v>
      </c>
      <c r="C92" s="170" t="s">
        <v>363</v>
      </c>
      <c r="D92" s="175" t="s">
        <v>445</v>
      </c>
      <c r="E92" s="192">
        <v>0</v>
      </c>
    </row>
    <row r="93" spans="2:10" s="186" customFormat="1" ht="12.75" x14ac:dyDescent="0.2">
      <c r="B93" s="190">
        <v>85</v>
      </c>
      <c r="C93" s="168" t="s">
        <v>364</v>
      </c>
      <c r="D93" s="175" t="s">
        <v>446</v>
      </c>
      <c r="E93" s="192">
        <v>0</v>
      </c>
    </row>
    <row r="94" spans="2:10" s="186" customFormat="1" ht="12.75" x14ac:dyDescent="0.2">
      <c r="B94" s="191">
        <v>86</v>
      </c>
      <c r="C94" s="168" t="s">
        <v>365</v>
      </c>
      <c r="D94" s="176" t="s">
        <v>447</v>
      </c>
      <c r="E94" s="192">
        <f>E70+E74+E79+E82+E86+E92+E93</f>
        <v>32275142</v>
      </c>
    </row>
    <row r="95" spans="2:10" s="186" customFormat="1" ht="12.75" x14ac:dyDescent="0.2">
      <c r="B95" s="190">
        <v>87</v>
      </c>
      <c r="C95" s="168" t="s">
        <v>366</v>
      </c>
      <c r="D95" s="176" t="s">
        <v>448</v>
      </c>
      <c r="E95" s="192">
        <f>E69+E94</f>
        <v>1249893334</v>
      </c>
      <c r="I95" s="194"/>
      <c r="J95" s="194"/>
    </row>
    <row r="96" spans="2:10" s="186" customFormat="1" ht="12.75" x14ac:dyDescent="0.2">
      <c r="B96" s="195"/>
      <c r="C96" s="196"/>
      <c r="D96" s="197"/>
      <c r="E96" s="198"/>
    </row>
    <row r="97" spans="2:9" x14ac:dyDescent="0.25">
      <c r="B97" s="199" t="s">
        <v>455</v>
      </c>
      <c r="C97" s="199"/>
      <c r="D97" s="199"/>
      <c r="E97" s="199"/>
    </row>
    <row r="98" spans="2:9" x14ac:dyDescent="0.25">
      <c r="B98" s="195"/>
      <c r="C98" s="287"/>
      <c r="D98" s="287"/>
      <c r="E98" s="200"/>
    </row>
    <row r="99" spans="2:9" x14ac:dyDescent="0.25">
      <c r="B99" s="187"/>
      <c r="C99" s="188" t="s">
        <v>451</v>
      </c>
      <c r="D99" s="188" t="s">
        <v>452</v>
      </c>
      <c r="E99" s="189" t="s">
        <v>453</v>
      </c>
    </row>
    <row r="100" spans="2:9" ht="38.1" customHeight="1" x14ac:dyDescent="0.25">
      <c r="B100" s="190">
        <v>1</v>
      </c>
      <c r="C100" s="165" t="s">
        <v>292</v>
      </c>
      <c r="D100" s="171" t="s">
        <v>456</v>
      </c>
      <c r="E100" s="171" t="s">
        <v>454</v>
      </c>
    </row>
    <row r="101" spans="2:9" s="186" customFormat="1" ht="12.75" x14ac:dyDescent="0.2">
      <c r="B101" s="190">
        <v>2</v>
      </c>
      <c r="C101" s="165" t="s">
        <v>342</v>
      </c>
      <c r="D101" s="201" t="s">
        <v>457</v>
      </c>
      <c r="E101" s="192">
        <f>SUM(E102:E109)</f>
        <v>1181543334</v>
      </c>
      <c r="G101" s="202"/>
    </row>
    <row r="102" spans="2:9" s="186" customFormat="1" ht="12.75" x14ac:dyDescent="0.2">
      <c r="B102" s="190">
        <v>3</v>
      </c>
      <c r="C102" s="166" t="s">
        <v>36</v>
      </c>
      <c r="D102" s="203" t="s">
        <v>458</v>
      </c>
      <c r="E102" s="193">
        <v>822939133</v>
      </c>
    </row>
    <row r="103" spans="2:9" s="186" customFormat="1" ht="12.75" x14ac:dyDescent="0.2">
      <c r="B103" s="190">
        <v>4</v>
      </c>
      <c r="C103" s="166" t="s">
        <v>38</v>
      </c>
      <c r="D103" s="203" t="s">
        <v>459</v>
      </c>
      <c r="E103" s="193">
        <v>116882088</v>
      </c>
      <c r="I103" s="194"/>
    </row>
    <row r="104" spans="2:9" s="186" customFormat="1" ht="12.75" x14ac:dyDescent="0.2">
      <c r="B104" s="190">
        <v>5</v>
      </c>
      <c r="C104" s="166" t="s">
        <v>27</v>
      </c>
      <c r="D104" s="203" t="s">
        <v>460</v>
      </c>
      <c r="E104" s="193">
        <v>219660535</v>
      </c>
    </row>
    <row r="105" spans="2:9" s="186" customFormat="1" ht="12.75" x14ac:dyDescent="0.2">
      <c r="B105" s="190">
        <v>6</v>
      </c>
      <c r="C105" s="166" t="s">
        <v>282</v>
      </c>
      <c r="D105" s="203" t="s">
        <v>461</v>
      </c>
      <c r="E105" s="193"/>
    </row>
    <row r="106" spans="2:9" s="186" customFormat="1" ht="12.75" x14ac:dyDescent="0.2">
      <c r="B106" s="190">
        <v>7</v>
      </c>
      <c r="C106" s="166" t="s">
        <v>29</v>
      </c>
      <c r="D106" s="203" t="s">
        <v>284</v>
      </c>
      <c r="E106" s="193"/>
    </row>
    <row r="107" spans="2:9" s="186" customFormat="1" ht="12.75" x14ac:dyDescent="0.2">
      <c r="B107" s="190">
        <v>8</v>
      </c>
      <c r="C107" s="166" t="s">
        <v>56</v>
      </c>
      <c r="D107" s="203" t="s">
        <v>104</v>
      </c>
      <c r="E107" s="193">
        <v>22061578</v>
      </c>
    </row>
    <row r="108" spans="2:9" s="186" customFormat="1" ht="12.75" x14ac:dyDescent="0.2">
      <c r="B108" s="190">
        <v>9</v>
      </c>
      <c r="C108" s="166" t="s">
        <v>56</v>
      </c>
      <c r="D108" s="203" t="s">
        <v>462</v>
      </c>
      <c r="E108" s="193"/>
    </row>
    <row r="109" spans="2:9" s="186" customFormat="1" ht="12.75" x14ac:dyDescent="0.2">
      <c r="B109" s="190">
        <v>10</v>
      </c>
      <c r="C109" s="166" t="s">
        <v>56</v>
      </c>
      <c r="D109" s="203" t="s">
        <v>463</v>
      </c>
      <c r="E109" s="193"/>
    </row>
    <row r="110" spans="2:9" s="186" customFormat="1" ht="12.75" x14ac:dyDescent="0.2">
      <c r="B110" s="190">
        <v>11</v>
      </c>
      <c r="C110" s="165" t="s">
        <v>365</v>
      </c>
      <c r="D110" s="201" t="s">
        <v>464</v>
      </c>
      <c r="E110" s="192">
        <f>SUM(E111:E115)</f>
        <v>68350000</v>
      </c>
      <c r="G110" s="202"/>
    </row>
    <row r="111" spans="2:9" s="186" customFormat="1" ht="12.75" x14ac:dyDescent="0.2">
      <c r="B111" s="190">
        <v>12</v>
      </c>
      <c r="C111" s="166" t="s">
        <v>30</v>
      </c>
      <c r="D111" s="203" t="s">
        <v>285</v>
      </c>
      <c r="E111" s="193">
        <v>6350000</v>
      </c>
    </row>
    <row r="112" spans="2:9" s="186" customFormat="1" ht="12.75" x14ac:dyDescent="0.2">
      <c r="B112" s="190">
        <v>13</v>
      </c>
      <c r="C112" s="166" t="s">
        <v>30</v>
      </c>
      <c r="D112" s="203" t="s">
        <v>465</v>
      </c>
      <c r="E112" s="193"/>
    </row>
    <row r="113" spans="2:5" s="186" customFormat="1" ht="12.75" x14ac:dyDescent="0.2">
      <c r="B113" s="190">
        <v>14</v>
      </c>
      <c r="C113" s="166" t="s">
        <v>54</v>
      </c>
      <c r="D113" s="203" t="s">
        <v>77</v>
      </c>
      <c r="E113" s="193">
        <v>62000000</v>
      </c>
    </row>
    <row r="114" spans="2:5" s="186" customFormat="1" ht="12.75" x14ac:dyDescent="0.2">
      <c r="B114" s="190">
        <v>15</v>
      </c>
      <c r="C114" s="166" t="s">
        <v>54</v>
      </c>
      <c r="D114" s="203" t="s">
        <v>466</v>
      </c>
      <c r="E114" s="193"/>
    </row>
    <row r="115" spans="2:5" s="186" customFormat="1" ht="12.75" x14ac:dyDescent="0.2">
      <c r="B115" s="190">
        <v>16</v>
      </c>
      <c r="C115" s="166" t="s">
        <v>128</v>
      </c>
      <c r="D115" s="174" t="s">
        <v>286</v>
      </c>
      <c r="E115" s="193"/>
    </row>
    <row r="116" spans="2:5" s="186" customFormat="1" ht="12.75" x14ac:dyDescent="0.2">
      <c r="B116" s="190">
        <v>17</v>
      </c>
      <c r="C116" s="165" t="s">
        <v>366</v>
      </c>
      <c r="D116" s="172" t="s">
        <v>467</v>
      </c>
      <c r="E116" s="192">
        <f>E101+E110</f>
        <v>1249893334</v>
      </c>
    </row>
    <row r="117" spans="2:5" s="186" customFormat="1" ht="12.75" x14ac:dyDescent="0.2">
      <c r="B117" s="190">
        <v>18</v>
      </c>
      <c r="C117" s="165" t="s">
        <v>468</v>
      </c>
      <c r="D117" s="172" t="s">
        <v>469</v>
      </c>
      <c r="E117" s="192"/>
    </row>
    <row r="118" spans="2:5" s="186" customFormat="1" ht="12.75" x14ac:dyDescent="0.2">
      <c r="B118" s="190">
        <v>19</v>
      </c>
      <c r="C118" s="166" t="s">
        <v>470</v>
      </c>
      <c r="D118" s="203" t="s">
        <v>471</v>
      </c>
      <c r="E118" s="193"/>
    </row>
    <row r="119" spans="2:5" s="186" customFormat="1" ht="12.75" x14ac:dyDescent="0.2">
      <c r="B119" s="190">
        <v>20</v>
      </c>
      <c r="C119" s="166" t="s">
        <v>472</v>
      </c>
      <c r="D119" s="203" t="s">
        <v>473</v>
      </c>
      <c r="E119" s="193"/>
    </row>
    <row r="120" spans="2:5" s="186" customFormat="1" ht="12.75" x14ac:dyDescent="0.2">
      <c r="B120" s="190">
        <v>21</v>
      </c>
      <c r="C120" s="166" t="s">
        <v>474</v>
      </c>
      <c r="D120" s="203" t="s">
        <v>475</v>
      </c>
      <c r="E120" s="193"/>
    </row>
    <row r="121" spans="2:5" s="186" customFormat="1" ht="12.75" x14ac:dyDescent="0.2">
      <c r="B121" s="190">
        <v>22</v>
      </c>
      <c r="C121" s="165" t="s">
        <v>476</v>
      </c>
      <c r="D121" s="172" t="s">
        <v>477</v>
      </c>
      <c r="E121" s="192"/>
    </row>
    <row r="122" spans="2:5" s="186" customFormat="1" ht="12.75" x14ac:dyDescent="0.2">
      <c r="B122" s="190">
        <v>23</v>
      </c>
      <c r="C122" s="166" t="s">
        <v>478</v>
      </c>
      <c r="D122" s="203" t="s">
        <v>479</v>
      </c>
      <c r="E122" s="193"/>
    </row>
    <row r="123" spans="2:5" s="186" customFormat="1" ht="12.75" x14ac:dyDescent="0.2">
      <c r="B123" s="190">
        <v>24</v>
      </c>
      <c r="C123" s="166" t="s">
        <v>480</v>
      </c>
      <c r="D123" s="203" t="s">
        <v>481</v>
      </c>
      <c r="E123" s="193"/>
    </row>
    <row r="124" spans="2:5" s="186" customFormat="1" ht="12.75" x14ac:dyDescent="0.2">
      <c r="B124" s="190">
        <v>25</v>
      </c>
      <c r="C124" s="166" t="s">
        <v>482</v>
      </c>
      <c r="D124" s="203" t="s">
        <v>483</v>
      </c>
      <c r="E124" s="193"/>
    </row>
    <row r="125" spans="2:5" s="186" customFormat="1" ht="12.75" x14ac:dyDescent="0.2">
      <c r="B125" s="190">
        <v>26</v>
      </c>
      <c r="C125" s="166" t="s">
        <v>484</v>
      </c>
      <c r="D125" s="203" t="s">
        <v>485</v>
      </c>
      <c r="E125" s="193"/>
    </row>
    <row r="126" spans="2:5" s="186" customFormat="1" ht="12.75" x14ac:dyDescent="0.2">
      <c r="B126" s="190">
        <v>27</v>
      </c>
      <c r="C126" s="166" t="s">
        <v>486</v>
      </c>
      <c r="D126" s="203" t="s">
        <v>487</v>
      </c>
      <c r="E126" s="193"/>
    </row>
    <row r="127" spans="2:5" s="186" customFormat="1" ht="12.75" x14ac:dyDescent="0.2">
      <c r="B127" s="190">
        <v>28</v>
      </c>
      <c r="C127" s="166" t="s">
        <v>488</v>
      </c>
      <c r="D127" s="203" t="s">
        <v>489</v>
      </c>
      <c r="E127" s="193"/>
    </row>
    <row r="128" spans="2:5" s="186" customFormat="1" ht="12.75" x14ac:dyDescent="0.2">
      <c r="B128" s="190">
        <v>29</v>
      </c>
      <c r="C128" s="165" t="s">
        <v>490</v>
      </c>
      <c r="D128" s="172" t="s">
        <v>491</v>
      </c>
      <c r="E128" s="192"/>
    </row>
    <row r="129" spans="2:13" s="186" customFormat="1" ht="12.75" x14ac:dyDescent="0.2">
      <c r="B129" s="190">
        <v>30</v>
      </c>
      <c r="C129" s="166" t="s">
        <v>492</v>
      </c>
      <c r="D129" s="203" t="s">
        <v>493</v>
      </c>
      <c r="E129" s="193"/>
    </row>
    <row r="130" spans="2:13" s="186" customFormat="1" ht="12.75" x14ac:dyDescent="0.2">
      <c r="B130" s="190">
        <v>31</v>
      </c>
      <c r="C130" s="166" t="s">
        <v>494</v>
      </c>
      <c r="D130" s="203" t="s">
        <v>495</v>
      </c>
      <c r="E130" s="193"/>
    </row>
    <row r="131" spans="2:13" s="186" customFormat="1" ht="12.75" x14ac:dyDescent="0.2">
      <c r="B131" s="190">
        <v>32</v>
      </c>
      <c r="C131" s="166" t="s">
        <v>496</v>
      </c>
      <c r="D131" s="203" t="s">
        <v>497</v>
      </c>
      <c r="E131" s="193"/>
    </row>
    <row r="132" spans="2:13" s="186" customFormat="1" ht="12.75" x14ac:dyDescent="0.2">
      <c r="B132" s="190">
        <v>33</v>
      </c>
      <c r="C132" s="166" t="s">
        <v>498</v>
      </c>
      <c r="D132" s="203" t="s">
        <v>499</v>
      </c>
      <c r="E132" s="193"/>
    </row>
    <row r="133" spans="2:13" s="186" customFormat="1" ht="12.75" x14ac:dyDescent="0.2">
      <c r="B133" s="190">
        <v>34</v>
      </c>
      <c r="C133" s="165" t="s">
        <v>500</v>
      </c>
      <c r="D133" s="172" t="s">
        <v>501</v>
      </c>
      <c r="E133" s="204"/>
    </row>
    <row r="134" spans="2:13" s="186" customFormat="1" ht="12.75" x14ac:dyDescent="0.2">
      <c r="B134" s="190">
        <v>35</v>
      </c>
      <c r="C134" s="166" t="s">
        <v>502</v>
      </c>
      <c r="D134" s="203" t="s">
        <v>503</v>
      </c>
      <c r="E134" s="193"/>
    </row>
    <row r="135" spans="2:13" s="186" customFormat="1" ht="12.75" x14ac:dyDescent="0.2">
      <c r="B135" s="190">
        <v>36</v>
      </c>
      <c r="C135" s="166" t="s">
        <v>504</v>
      </c>
      <c r="D135" s="203" t="s">
        <v>505</v>
      </c>
      <c r="E135" s="193"/>
    </row>
    <row r="136" spans="2:13" s="186" customFormat="1" ht="12.75" x14ac:dyDescent="0.2">
      <c r="B136" s="190">
        <v>37</v>
      </c>
      <c r="C136" s="166" t="s">
        <v>506</v>
      </c>
      <c r="D136" s="203" t="s">
        <v>507</v>
      </c>
      <c r="E136" s="193"/>
    </row>
    <row r="137" spans="2:13" s="186" customFormat="1" ht="12.75" x14ac:dyDescent="0.2">
      <c r="B137" s="190">
        <v>38</v>
      </c>
      <c r="C137" s="166" t="s">
        <v>508</v>
      </c>
      <c r="D137" s="203" t="s">
        <v>509</v>
      </c>
      <c r="E137" s="193"/>
    </row>
    <row r="138" spans="2:13" s="186" customFormat="1" ht="12.75" x14ac:dyDescent="0.2">
      <c r="B138" s="190">
        <v>39</v>
      </c>
      <c r="C138" s="166" t="s">
        <v>510</v>
      </c>
      <c r="D138" s="203" t="s">
        <v>511</v>
      </c>
      <c r="E138" s="193"/>
    </row>
    <row r="139" spans="2:13" s="186" customFormat="1" ht="12.75" x14ac:dyDescent="0.2">
      <c r="B139" s="190">
        <v>40</v>
      </c>
      <c r="C139" s="165" t="s">
        <v>512</v>
      </c>
      <c r="D139" s="172" t="s">
        <v>513</v>
      </c>
      <c r="E139" s="204"/>
    </row>
    <row r="140" spans="2:13" s="186" customFormat="1" ht="12.75" x14ac:dyDescent="0.2">
      <c r="B140" s="190">
        <v>41</v>
      </c>
      <c r="C140" s="165" t="s">
        <v>267</v>
      </c>
      <c r="D140" s="172" t="s">
        <v>514</v>
      </c>
      <c r="E140" s="204"/>
    </row>
    <row r="141" spans="2:13" s="186" customFormat="1" ht="12.75" x14ac:dyDescent="0.2">
      <c r="B141" s="190">
        <v>42</v>
      </c>
      <c r="C141" s="165" t="s">
        <v>515</v>
      </c>
      <c r="D141" s="172" t="s">
        <v>516</v>
      </c>
      <c r="E141" s="205">
        <f>E117+E121+E128+E133+E139+E140</f>
        <v>0</v>
      </c>
      <c r="G141" s="202"/>
      <c r="J141" s="206"/>
      <c r="K141" s="206"/>
      <c r="L141" s="206"/>
      <c r="M141" s="206"/>
    </row>
    <row r="142" spans="2:13" s="186" customFormat="1" ht="12.75" x14ac:dyDescent="0.2">
      <c r="B142" s="190">
        <v>43</v>
      </c>
      <c r="C142" s="168" t="s">
        <v>517</v>
      </c>
      <c r="D142" s="175" t="s">
        <v>518</v>
      </c>
      <c r="E142" s="205">
        <f>E116+E141</f>
        <v>1249893334</v>
      </c>
      <c r="G142" s="194"/>
      <c r="I142" s="194"/>
    </row>
    <row r="143" spans="2:13" ht="6" customHeight="1" x14ac:dyDescent="0.25"/>
    <row r="145" spans="5:5" x14ac:dyDescent="0.25">
      <c r="E145" s="207"/>
    </row>
  </sheetData>
  <mergeCells count="4">
    <mergeCell ref="B4:E4"/>
    <mergeCell ref="C98:D98"/>
    <mergeCell ref="B2:E2"/>
    <mergeCell ref="B3:E3"/>
  </mergeCells>
  <phoneticPr fontId="36" type="noConversion"/>
  <pageMargins left="0.31496062992125984" right="0" top="0.74803149606299213" bottom="0.35433070866141736" header="0.31496062992125984" footer="0.31496062992125984"/>
  <pageSetup paperSize="9" scale="9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7559E-D527-42B5-99C2-14E5F75B8E64}">
  <sheetPr>
    <tabColor rgb="FF92D050"/>
    <pageSetUpPr fitToPage="1"/>
  </sheetPr>
  <dimension ref="A1:P32"/>
  <sheetViews>
    <sheetView topLeftCell="A4" workbookViewId="0">
      <selection activeCell="A7" sqref="A7:P32"/>
    </sheetView>
  </sheetViews>
  <sheetFormatPr defaultRowHeight="15" x14ac:dyDescent="0.25"/>
  <cols>
    <col min="1" max="1" width="7.7109375" customWidth="1"/>
    <col min="2" max="2" width="43" customWidth="1"/>
    <col min="3" max="3" width="12.28515625" bestFit="1" customWidth="1"/>
    <col min="4" max="4" width="12.42578125" customWidth="1"/>
    <col min="5" max="5" width="11.140625" bestFit="1" customWidth="1"/>
    <col min="6" max="7" width="12.28515625" bestFit="1" customWidth="1"/>
    <col min="8" max="9" width="11.140625" bestFit="1" customWidth="1"/>
    <col min="10" max="10" width="12.28515625" bestFit="1" customWidth="1"/>
    <col min="11" max="11" width="11.140625" bestFit="1" customWidth="1"/>
    <col min="12" max="13" width="12.28515625" bestFit="1" customWidth="1"/>
    <col min="14" max="14" width="12.7109375" bestFit="1" customWidth="1"/>
    <col min="15" max="15" width="15.140625" customWidth="1"/>
  </cols>
  <sheetData>
    <row r="1" spans="1:16" x14ac:dyDescent="0.25">
      <c r="A1" s="127" t="s">
        <v>288</v>
      </c>
      <c r="D1" s="127"/>
      <c r="E1" s="127"/>
    </row>
    <row r="2" spans="1:16" x14ac:dyDescent="0.25">
      <c r="A2" s="127" t="s">
        <v>1</v>
      </c>
      <c r="D2" s="127"/>
      <c r="E2" s="127"/>
    </row>
    <row r="3" spans="1:16" x14ac:dyDescent="0.25">
      <c r="D3" s="127"/>
      <c r="E3" s="127"/>
      <c r="N3" s="128" t="s">
        <v>105</v>
      </c>
    </row>
    <row r="4" spans="1:16" x14ac:dyDescent="0.25">
      <c r="D4" s="127"/>
      <c r="E4" s="127"/>
      <c r="N4" s="128"/>
    </row>
    <row r="5" spans="1:16" x14ac:dyDescent="0.25">
      <c r="D5" s="127"/>
      <c r="E5" s="127"/>
      <c r="N5" s="128"/>
    </row>
    <row r="6" spans="1:16" x14ac:dyDescent="0.25">
      <c r="D6" s="127"/>
      <c r="E6" s="127"/>
      <c r="N6" s="128"/>
    </row>
    <row r="7" spans="1:16" x14ac:dyDescent="0.25">
      <c r="A7" s="276" t="s">
        <v>289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</row>
    <row r="8" spans="1:16" x14ac:dyDescent="0.25">
      <c r="A8" s="100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</row>
    <row r="9" spans="1:16" x14ac:dyDescent="0.25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126" t="s">
        <v>106</v>
      </c>
    </row>
    <row r="10" spans="1:16" x14ac:dyDescent="0.25">
      <c r="A10" s="72"/>
      <c r="B10" s="131" t="s">
        <v>107</v>
      </c>
      <c r="C10" s="107" t="s">
        <v>108</v>
      </c>
      <c r="D10" s="107" t="s">
        <v>109</v>
      </c>
      <c r="E10" s="107" t="s">
        <v>110</v>
      </c>
      <c r="F10" s="107" t="s">
        <v>111</v>
      </c>
      <c r="G10" s="107" t="s">
        <v>112</v>
      </c>
      <c r="H10" s="107" t="s">
        <v>113</v>
      </c>
      <c r="I10" s="107" t="s">
        <v>114</v>
      </c>
      <c r="J10" s="107" t="s">
        <v>115</v>
      </c>
      <c r="K10" s="107" t="s">
        <v>116</v>
      </c>
      <c r="L10" s="107" t="s">
        <v>117</v>
      </c>
      <c r="M10" s="107" t="s">
        <v>118</v>
      </c>
      <c r="N10" s="107" t="s">
        <v>119</v>
      </c>
      <c r="O10" s="107" t="s">
        <v>120</v>
      </c>
    </row>
    <row r="11" spans="1:16" x14ac:dyDescent="0.25">
      <c r="A11" s="72"/>
      <c r="B11" s="131" t="s">
        <v>121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6" x14ac:dyDescent="0.25">
      <c r="A12" s="129" t="s">
        <v>268</v>
      </c>
      <c r="B12" s="129" t="s">
        <v>269</v>
      </c>
      <c r="C12" s="162">
        <v>94851</v>
      </c>
      <c r="D12" s="162">
        <v>94851</v>
      </c>
      <c r="E12" s="162">
        <v>94851</v>
      </c>
      <c r="F12" s="162">
        <v>94851</v>
      </c>
      <c r="G12" s="162">
        <v>94851</v>
      </c>
      <c r="H12" s="162">
        <v>94851</v>
      </c>
      <c r="I12" s="162">
        <v>94852</v>
      </c>
      <c r="J12" s="162">
        <v>94852</v>
      </c>
      <c r="K12" s="162">
        <v>94852</v>
      </c>
      <c r="L12" s="162">
        <v>94852</v>
      </c>
      <c r="M12" s="162">
        <v>94852</v>
      </c>
      <c r="N12" s="162">
        <v>94852</v>
      </c>
      <c r="O12" s="132">
        <f>SUM(C12:N12)</f>
        <v>1138218</v>
      </c>
      <c r="P12" t="s">
        <v>520</v>
      </c>
    </row>
    <row r="13" spans="1:16" x14ac:dyDescent="0.25">
      <c r="A13" s="129" t="s">
        <v>270</v>
      </c>
      <c r="B13" s="129" t="s">
        <v>271</v>
      </c>
      <c r="C13" s="162"/>
      <c r="D13" s="162"/>
      <c r="E13" s="162">
        <v>25800</v>
      </c>
      <c r="F13" s="162"/>
      <c r="G13" s="162"/>
      <c r="H13" s="162">
        <v>0</v>
      </c>
      <c r="I13" s="162"/>
      <c r="J13" s="162"/>
      <c r="K13" s="162"/>
      <c r="L13" s="162"/>
      <c r="M13" s="162"/>
      <c r="N13" s="162"/>
      <c r="O13" s="132">
        <f>SUM(C13:N13)</f>
        <v>25800</v>
      </c>
      <c r="P13" t="s">
        <v>290</v>
      </c>
    </row>
    <row r="14" spans="1:16" x14ac:dyDescent="0.25">
      <c r="A14" s="129" t="s">
        <v>272</v>
      </c>
      <c r="B14" s="129" t="s">
        <v>273</v>
      </c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3">
        <f>SUM(C14:N14)</f>
        <v>0</v>
      </c>
    </row>
    <row r="15" spans="1:16" x14ac:dyDescent="0.25">
      <c r="A15" s="129" t="s">
        <v>274</v>
      </c>
      <c r="B15" s="129" t="s">
        <v>122</v>
      </c>
      <c r="C15" s="162">
        <v>5360</v>
      </c>
      <c r="D15" s="162">
        <v>5360</v>
      </c>
      <c r="E15" s="162">
        <v>5360</v>
      </c>
      <c r="F15" s="162">
        <v>5360</v>
      </c>
      <c r="G15" s="162">
        <v>5360</v>
      </c>
      <c r="H15" s="162">
        <v>5360</v>
      </c>
      <c r="I15" s="162">
        <v>0</v>
      </c>
      <c r="J15" s="162">
        <v>0</v>
      </c>
      <c r="K15" s="162">
        <v>5360</v>
      </c>
      <c r="L15" s="162">
        <v>5360</v>
      </c>
      <c r="M15" s="162">
        <v>5360</v>
      </c>
      <c r="N15" s="162">
        <v>5360</v>
      </c>
      <c r="O15" s="163">
        <f>SUM(C15:N15)</f>
        <v>53600</v>
      </c>
      <c r="P15" t="s">
        <v>519</v>
      </c>
    </row>
    <row r="16" spans="1:16" x14ac:dyDescent="0.25">
      <c r="A16" s="129" t="s">
        <v>275</v>
      </c>
      <c r="B16" s="129" t="s">
        <v>103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</row>
    <row r="17" spans="1:16" x14ac:dyDescent="0.25">
      <c r="A17" s="129" t="s">
        <v>276</v>
      </c>
      <c r="B17" s="129" t="s">
        <v>277</v>
      </c>
      <c r="C17" s="162"/>
      <c r="D17" s="162"/>
      <c r="E17" s="162"/>
      <c r="F17" s="162"/>
      <c r="G17" s="162"/>
      <c r="H17" s="162"/>
      <c r="I17" s="162">
        <v>0</v>
      </c>
      <c r="J17" s="162"/>
      <c r="K17" s="162"/>
      <c r="L17" s="162"/>
      <c r="M17" s="162"/>
      <c r="N17" s="162"/>
      <c r="O17" s="163">
        <f t="shared" ref="O17:O27" si="0">SUM(C17:N17)</f>
        <v>0</v>
      </c>
    </row>
    <row r="18" spans="1:16" x14ac:dyDescent="0.25">
      <c r="A18" s="129" t="s">
        <v>278</v>
      </c>
      <c r="B18" s="129" t="s">
        <v>279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3">
        <f t="shared" si="0"/>
        <v>0</v>
      </c>
    </row>
    <row r="19" spans="1:16" x14ac:dyDescent="0.25">
      <c r="A19" s="129" t="s">
        <v>280</v>
      </c>
      <c r="B19" s="129" t="s">
        <v>281</v>
      </c>
      <c r="C19" s="164">
        <v>32275</v>
      </c>
      <c r="D19" s="164"/>
      <c r="E19" s="164"/>
      <c r="F19" s="164"/>
      <c r="G19" s="164">
        <v>0</v>
      </c>
      <c r="H19" s="164"/>
      <c r="I19" s="164"/>
      <c r="J19" s="164"/>
      <c r="K19" s="164"/>
      <c r="L19" s="164"/>
      <c r="M19" s="164"/>
      <c r="N19" s="164"/>
      <c r="O19" s="163">
        <f>SUM(C19:N19)</f>
        <v>32275</v>
      </c>
      <c r="P19" t="s">
        <v>291</v>
      </c>
    </row>
    <row r="20" spans="1:16" x14ac:dyDescent="0.25">
      <c r="A20" s="72"/>
      <c r="B20" s="131" t="s">
        <v>123</v>
      </c>
      <c r="C20" s="132">
        <f>SUM(C12:C19)</f>
        <v>132486</v>
      </c>
      <c r="D20" s="132">
        <f t="shared" ref="D20:N20" si="1">SUM(D12:D19)</f>
        <v>100211</v>
      </c>
      <c r="E20" s="132">
        <f t="shared" si="1"/>
        <v>126011</v>
      </c>
      <c r="F20" s="132">
        <f t="shared" si="1"/>
        <v>100211</v>
      </c>
      <c r="G20" s="132">
        <f t="shared" si="1"/>
        <v>100211</v>
      </c>
      <c r="H20" s="132">
        <f t="shared" si="1"/>
        <v>100211</v>
      </c>
      <c r="I20" s="132">
        <f t="shared" si="1"/>
        <v>94852</v>
      </c>
      <c r="J20" s="132">
        <f t="shared" si="1"/>
        <v>94852</v>
      </c>
      <c r="K20" s="132">
        <f t="shared" si="1"/>
        <v>100212</v>
      </c>
      <c r="L20" s="132">
        <f t="shared" si="1"/>
        <v>100212</v>
      </c>
      <c r="M20" s="132">
        <f t="shared" si="1"/>
        <v>100212</v>
      </c>
      <c r="N20" s="132">
        <f t="shared" si="1"/>
        <v>100212</v>
      </c>
      <c r="O20" s="163">
        <f>SUM(O12:O19)</f>
        <v>1249893</v>
      </c>
    </row>
    <row r="21" spans="1:16" x14ac:dyDescent="0.25">
      <c r="A21" s="72"/>
      <c r="B21" s="7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3">
        <f t="shared" si="0"/>
        <v>0</v>
      </c>
    </row>
    <row r="22" spans="1:16" x14ac:dyDescent="0.25">
      <c r="A22" s="72"/>
      <c r="B22" s="131" t="s">
        <v>124</v>
      </c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3">
        <f t="shared" si="0"/>
        <v>0</v>
      </c>
    </row>
    <row r="23" spans="1:16" x14ac:dyDescent="0.25">
      <c r="A23" s="129" t="s">
        <v>36</v>
      </c>
      <c r="B23" s="72" t="s">
        <v>125</v>
      </c>
      <c r="C23" s="162">
        <v>68578</v>
      </c>
      <c r="D23" s="162">
        <v>68578</v>
      </c>
      <c r="E23" s="162">
        <v>68578</v>
      </c>
      <c r="F23" s="162">
        <v>68578</v>
      </c>
      <c r="G23" s="162">
        <v>68578</v>
      </c>
      <c r="H23" s="162">
        <v>68578</v>
      </c>
      <c r="I23" s="162">
        <v>68578</v>
      </c>
      <c r="J23" s="162">
        <v>68578</v>
      </c>
      <c r="K23" s="162">
        <v>68578</v>
      </c>
      <c r="L23" s="162">
        <v>68579</v>
      </c>
      <c r="M23" s="162">
        <v>68579</v>
      </c>
      <c r="N23" s="162">
        <v>68579</v>
      </c>
      <c r="O23" s="163">
        <f>SUM(C23:N23)</f>
        <v>822939</v>
      </c>
    </row>
    <row r="24" spans="1:16" x14ac:dyDescent="0.25">
      <c r="A24" s="129" t="s">
        <v>38</v>
      </c>
      <c r="B24" s="72" t="s">
        <v>86</v>
      </c>
      <c r="C24" s="162">
        <v>9740</v>
      </c>
      <c r="D24" s="162">
        <v>9740</v>
      </c>
      <c r="E24" s="162">
        <v>9740</v>
      </c>
      <c r="F24" s="162">
        <v>9740</v>
      </c>
      <c r="G24" s="162">
        <v>9740</v>
      </c>
      <c r="H24" s="162">
        <v>9740</v>
      </c>
      <c r="I24" s="162">
        <v>9740</v>
      </c>
      <c r="J24" s="162">
        <v>9740</v>
      </c>
      <c r="K24" s="162">
        <v>9740</v>
      </c>
      <c r="L24" s="162">
        <v>9740</v>
      </c>
      <c r="M24" s="162">
        <v>9741</v>
      </c>
      <c r="N24" s="162">
        <v>9741</v>
      </c>
      <c r="O24" s="163">
        <f t="shared" si="0"/>
        <v>116882</v>
      </c>
    </row>
    <row r="25" spans="1:16" x14ac:dyDescent="0.25">
      <c r="A25" s="129" t="s">
        <v>27</v>
      </c>
      <c r="B25" s="72" t="s">
        <v>126</v>
      </c>
      <c r="C25" s="162">
        <v>18305</v>
      </c>
      <c r="D25" s="162">
        <v>18305</v>
      </c>
      <c r="E25" s="162">
        <v>18305</v>
      </c>
      <c r="F25" s="162">
        <v>18305</v>
      </c>
      <c r="G25" s="162">
        <v>18305</v>
      </c>
      <c r="H25" s="162">
        <v>18305</v>
      </c>
      <c r="I25" s="162">
        <v>18305</v>
      </c>
      <c r="J25" s="162">
        <v>18305</v>
      </c>
      <c r="K25" s="162">
        <v>18305</v>
      </c>
      <c r="L25" s="162">
        <v>18305</v>
      </c>
      <c r="M25" s="162">
        <v>18305</v>
      </c>
      <c r="N25" s="162">
        <v>18305</v>
      </c>
      <c r="O25" s="163">
        <f>SUM(C25:N25)</f>
        <v>219660</v>
      </c>
    </row>
    <row r="26" spans="1:16" x14ac:dyDescent="0.25">
      <c r="A26" s="129" t="s">
        <v>282</v>
      </c>
      <c r="B26" s="129" t="s">
        <v>283</v>
      </c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3">
        <f t="shared" si="0"/>
        <v>0</v>
      </c>
    </row>
    <row r="27" spans="1:16" x14ac:dyDescent="0.25">
      <c r="A27" s="129" t="s">
        <v>29</v>
      </c>
      <c r="B27" s="129" t="s">
        <v>284</v>
      </c>
      <c r="C27" s="162">
        <v>3677</v>
      </c>
      <c r="D27" s="162">
        <v>3677</v>
      </c>
      <c r="E27" s="162">
        <v>3677</v>
      </c>
      <c r="F27" s="162">
        <v>3677</v>
      </c>
      <c r="G27" s="162">
        <v>3677</v>
      </c>
      <c r="H27" s="162">
        <v>3677</v>
      </c>
      <c r="I27" s="162"/>
      <c r="J27" s="162"/>
      <c r="K27" s="162"/>
      <c r="L27" s="162"/>
      <c r="M27" s="162"/>
      <c r="N27" s="162"/>
      <c r="O27" s="163">
        <f t="shared" si="0"/>
        <v>22062</v>
      </c>
    </row>
    <row r="28" spans="1:16" x14ac:dyDescent="0.25">
      <c r="A28" s="129" t="s">
        <v>30</v>
      </c>
      <c r="B28" s="129" t="s">
        <v>285</v>
      </c>
      <c r="C28" s="162"/>
      <c r="D28" s="162"/>
      <c r="E28" s="162">
        <v>1058</v>
      </c>
      <c r="F28" s="162">
        <v>1058</v>
      </c>
      <c r="G28" s="162">
        <v>1058</v>
      </c>
      <c r="H28" s="162">
        <v>1058</v>
      </c>
      <c r="I28" s="162"/>
      <c r="J28" s="162"/>
      <c r="K28" s="162">
        <v>1059</v>
      </c>
      <c r="L28" s="162">
        <v>1059</v>
      </c>
      <c r="M28" s="162"/>
      <c r="N28" s="162"/>
      <c r="O28" s="163">
        <f>SUM(C28:N28)</f>
        <v>6350</v>
      </c>
    </row>
    <row r="29" spans="1:16" x14ac:dyDescent="0.25">
      <c r="A29" s="129" t="s">
        <v>54</v>
      </c>
      <c r="B29" s="129" t="s">
        <v>77</v>
      </c>
      <c r="C29" s="162"/>
      <c r="D29" s="162"/>
      <c r="E29" s="162"/>
      <c r="F29" s="162">
        <v>12400</v>
      </c>
      <c r="G29" s="162">
        <v>12400</v>
      </c>
      <c r="H29" s="162">
        <v>12400</v>
      </c>
      <c r="I29" s="162">
        <v>12400</v>
      </c>
      <c r="J29" s="162">
        <v>12400</v>
      </c>
      <c r="K29" s="162"/>
      <c r="L29" s="162"/>
      <c r="M29" s="162"/>
      <c r="N29" s="162"/>
      <c r="O29" s="163">
        <f>SUM(C29:N29)</f>
        <v>62000</v>
      </c>
    </row>
    <row r="30" spans="1:16" x14ac:dyDescent="0.25">
      <c r="A30" s="129" t="s">
        <v>128</v>
      </c>
      <c r="B30" s="129" t="s">
        <v>286</v>
      </c>
      <c r="C30" s="162"/>
      <c r="D30" s="162"/>
      <c r="E30" s="162"/>
      <c r="F30" s="162"/>
      <c r="G30" s="162"/>
      <c r="H30" s="162"/>
      <c r="I30" s="162"/>
      <c r="J30" s="162"/>
      <c r="K30" s="162">
        <v>0</v>
      </c>
      <c r="L30" s="162"/>
      <c r="M30" s="162"/>
      <c r="N30" s="162"/>
      <c r="O30" s="163">
        <f>SUM(C30:N30)</f>
        <v>0</v>
      </c>
    </row>
    <row r="31" spans="1:16" x14ac:dyDescent="0.25">
      <c r="A31" s="129" t="s">
        <v>79</v>
      </c>
      <c r="B31" s="129" t="s">
        <v>287</v>
      </c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3"/>
    </row>
    <row r="32" spans="1:16" x14ac:dyDescent="0.25">
      <c r="A32" s="72"/>
      <c r="B32" s="131" t="s">
        <v>127</v>
      </c>
      <c r="C32" s="132">
        <f>SUM(C23:C30)</f>
        <v>100300</v>
      </c>
      <c r="D32" s="132">
        <f t="shared" ref="D32:N32" si="2">SUM(D23:D30)</f>
        <v>100300</v>
      </c>
      <c r="E32" s="132">
        <f t="shared" si="2"/>
        <v>101358</v>
      </c>
      <c r="F32" s="132">
        <f t="shared" si="2"/>
        <v>113758</v>
      </c>
      <c r="G32" s="132">
        <f t="shared" si="2"/>
        <v>113758</v>
      </c>
      <c r="H32" s="132">
        <f t="shared" si="2"/>
        <v>113758</v>
      </c>
      <c r="I32" s="132">
        <f t="shared" si="2"/>
        <v>109023</v>
      </c>
      <c r="J32" s="132">
        <f t="shared" si="2"/>
        <v>109023</v>
      </c>
      <c r="K32" s="132">
        <f t="shared" si="2"/>
        <v>97682</v>
      </c>
      <c r="L32" s="132">
        <f t="shared" si="2"/>
        <v>97683</v>
      </c>
      <c r="M32" s="132">
        <f t="shared" si="2"/>
        <v>96625</v>
      </c>
      <c r="N32" s="132">
        <f t="shared" si="2"/>
        <v>96625</v>
      </c>
      <c r="O32" s="163">
        <f>SUM(O23:O30)</f>
        <v>1249893</v>
      </c>
    </row>
  </sheetData>
  <mergeCells count="1">
    <mergeCell ref="A7:N7"/>
  </mergeCells>
  <pageMargins left="0" right="0" top="0.74803149606299213" bottom="0.74803149606299213" header="0.31496062992125984" footer="0.31496062992125984"/>
  <pageSetup paperSize="9" scale="6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4FECD-19E5-41C5-8544-DD69509554F6}">
  <sheetPr>
    <tabColor rgb="FF92D050"/>
    <pageSetUpPr fitToPage="1"/>
  </sheetPr>
  <dimension ref="A1:I36"/>
  <sheetViews>
    <sheetView topLeftCell="A4" workbookViewId="0">
      <selection sqref="A1:I36"/>
    </sheetView>
  </sheetViews>
  <sheetFormatPr defaultRowHeight="15" x14ac:dyDescent="0.25"/>
  <cols>
    <col min="1" max="1" width="24" customWidth="1"/>
    <col min="2" max="2" width="15.5703125" customWidth="1"/>
    <col min="3" max="3" width="16.42578125" customWidth="1"/>
    <col min="4" max="4" width="13.42578125" customWidth="1"/>
    <col min="6" max="6" width="12.140625" customWidth="1"/>
    <col min="9" max="9" width="14.28515625" customWidth="1"/>
    <col min="257" max="257" width="24" customWidth="1"/>
    <col min="258" max="258" width="15.5703125" customWidth="1"/>
    <col min="259" max="259" width="16.42578125" customWidth="1"/>
    <col min="260" max="260" width="13.42578125" customWidth="1"/>
    <col min="262" max="262" width="12.140625" customWidth="1"/>
    <col min="265" max="265" width="14.28515625" customWidth="1"/>
    <col min="513" max="513" width="24" customWidth="1"/>
    <col min="514" max="514" width="15.5703125" customWidth="1"/>
    <col min="515" max="515" width="16.42578125" customWidth="1"/>
    <col min="516" max="516" width="13.42578125" customWidth="1"/>
    <col min="518" max="518" width="12.140625" customWidth="1"/>
    <col min="521" max="521" width="14.28515625" customWidth="1"/>
    <col min="769" max="769" width="24" customWidth="1"/>
    <col min="770" max="770" width="15.5703125" customWidth="1"/>
    <col min="771" max="771" width="16.42578125" customWidth="1"/>
    <col min="772" max="772" width="13.42578125" customWidth="1"/>
    <col min="774" max="774" width="12.140625" customWidth="1"/>
    <col min="777" max="777" width="14.28515625" customWidth="1"/>
    <col min="1025" max="1025" width="24" customWidth="1"/>
    <col min="1026" max="1026" width="15.5703125" customWidth="1"/>
    <col min="1027" max="1027" width="16.42578125" customWidth="1"/>
    <col min="1028" max="1028" width="13.42578125" customWidth="1"/>
    <col min="1030" max="1030" width="12.140625" customWidth="1"/>
    <col min="1033" max="1033" width="14.28515625" customWidth="1"/>
    <col min="1281" max="1281" width="24" customWidth="1"/>
    <col min="1282" max="1282" width="15.5703125" customWidth="1"/>
    <col min="1283" max="1283" width="16.42578125" customWidth="1"/>
    <col min="1284" max="1284" width="13.42578125" customWidth="1"/>
    <col min="1286" max="1286" width="12.140625" customWidth="1"/>
    <col min="1289" max="1289" width="14.28515625" customWidth="1"/>
    <col min="1537" max="1537" width="24" customWidth="1"/>
    <col min="1538" max="1538" width="15.5703125" customWidth="1"/>
    <col min="1539" max="1539" width="16.42578125" customWidth="1"/>
    <col min="1540" max="1540" width="13.42578125" customWidth="1"/>
    <col min="1542" max="1542" width="12.140625" customWidth="1"/>
    <col min="1545" max="1545" width="14.28515625" customWidth="1"/>
    <col min="1793" max="1793" width="24" customWidth="1"/>
    <col min="1794" max="1794" width="15.5703125" customWidth="1"/>
    <col min="1795" max="1795" width="16.42578125" customWidth="1"/>
    <col min="1796" max="1796" width="13.42578125" customWidth="1"/>
    <col min="1798" max="1798" width="12.140625" customWidth="1"/>
    <col min="1801" max="1801" width="14.28515625" customWidth="1"/>
    <col min="2049" max="2049" width="24" customWidth="1"/>
    <col min="2050" max="2050" width="15.5703125" customWidth="1"/>
    <col min="2051" max="2051" width="16.42578125" customWidth="1"/>
    <col min="2052" max="2052" width="13.42578125" customWidth="1"/>
    <col min="2054" max="2054" width="12.140625" customWidth="1"/>
    <col min="2057" max="2057" width="14.28515625" customWidth="1"/>
    <col min="2305" max="2305" width="24" customWidth="1"/>
    <col min="2306" max="2306" width="15.5703125" customWidth="1"/>
    <col min="2307" max="2307" width="16.42578125" customWidth="1"/>
    <col min="2308" max="2308" width="13.42578125" customWidth="1"/>
    <col min="2310" max="2310" width="12.140625" customWidth="1"/>
    <col min="2313" max="2313" width="14.28515625" customWidth="1"/>
    <col min="2561" max="2561" width="24" customWidth="1"/>
    <col min="2562" max="2562" width="15.5703125" customWidth="1"/>
    <col min="2563" max="2563" width="16.42578125" customWidth="1"/>
    <col min="2564" max="2564" width="13.42578125" customWidth="1"/>
    <col min="2566" max="2566" width="12.140625" customWidth="1"/>
    <col min="2569" max="2569" width="14.28515625" customWidth="1"/>
    <col min="2817" max="2817" width="24" customWidth="1"/>
    <col min="2818" max="2818" width="15.5703125" customWidth="1"/>
    <col min="2819" max="2819" width="16.42578125" customWidth="1"/>
    <col min="2820" max="2820" width="13.42578125" customWidth="1"/>
    <col min="2822" max="2822" width="12.140625" customWidth="1"/>
    <col min="2825" max="2825" width="14.28515625" customWidth="1"/>
    <col min="3073" max="3073" width="24" customWidth="1"/>
    <col min="3074" max="3074" width="15.5703125" customWidth="1"/>
    <col min="3075" max="3075" width="16.42578125" customWidth="1"/>
    <col min="3076" max="3076" width="13.42578125" customWidth="1"/>
    <col min="3078" max="3078" width="12.140625" customWidth="1"/>
    <col min="3081" max="3081" width="14.28515625" customWidth="1"/>
    <col min="3329" max="3329" width="24" customWidth="1"/>
    <col min="3330" max="3330" width="15.5703125" customWidth="1"/>
    <col min="3331" max="3331" width="16.42578125" customWidth="1"/>
    <col min="3332" max="3332" width="13.42578125" customWidth="1"/>
    <col min="3334" max="3334" width="12.140625" customWidth="1"/>
    <col min="3337" max="3337" width="14.28515625" customWidth="1"/>
    <col min="3585" max="3585" width="24" customWidth="1"/>
    <col min="3586" max="3586" width="15.5703125" customWidth="1"/>
    <col min="3587" max="3587" width="16.42578125" customWidth="1"/>
    <col min="3588" max="3588" width="13.42578125" customWidth="1"/>
    <col min="3590" max="3590" width="12.140625" customWidth="1"/>
    <col min="3593" max="3593" width="14.28515625" customWidth="1"/>
    <col min="3841" max="3841" width="24" customWidth="1"/>
    <col min="3842" max="3842" width="15.5703125" customWidth="1"/>
    <col min="3843" max="3843" width="16.42578125" customWidth="1"/>
    <col min="3844" max="3844" width="13.42578125" customWidth="1"/>
    <col min="3846" max="3846" width="12.140625" customWidth="1"/>
    <col min="3849" max="3849" width="14.28515625" customWidth="1"/>
    <col min="4097" max="4097" width="24" customWidth="1"/>
    <col min="4098" max="4098" width="15.5703125" customWidth="1"/>
    <col min="4099" max="4099" width="16.42578125" customWidth="1"/>
    <col min="4100" max="4100" width="13.42578125" customWidth="1"/>
    <col min="4102" max="4102" width="12.140625" customWidth="1"/>
    <col min="4105" max="4105" width="14.28515625" customWidth="1"/>
    <col min="4353" max="4353" width="24" customWidth="1"/>
    <col min="4354" max="4354" width="15.5703125" customWidth="1"/>
    <col min="4355" max="4355" width="16.42578125" customWidth="1"/>
    <col min="4356" max="4356" width="13.42578125" customWidth="1"/>
    <col min="4358" max="4358" width="12.140625" customWidth="1"/>
    <col min="4361" max="4361" width="14.28515625" customWidth="1"/>
    <col min="4609" max="4609" width="24" customWidth="1"/>
    <col min="4610" max="4610" width="15.5703125" customWidth="1"/>
    <col min="4611" max="4611" width="16.42578125" customWidth="1"/>
    <col min="4612" max="4612" width="13.42578125" customWidth="1"/>
    <col min="4614" max="4614" width="12.140625" customWidth="1"/>
    <col min="4617" max="4617" width="14.28515625" customWidth="1"/>
    <col min="4865" max="4865" width="24" customWidth="1"/>
    <col min="4866" max="4866" width="15.5703125" customWidth="1"/>
    <col min="4867" max="4867" width="16.42578125" customWidth="1"/>
    <col min="4868" max="4868" width="13.42578125" customWidth="1"/>
    <col min="4870" max="4870" width="12.140625" customWidth="1"/>
    <col min="4873" max="4873" width="14.28515625" customWidth="1"/>
    <col min="5121" max="5121" width="24" customWidth="1"/>
    <col min="5122" max="5122" width="15.5703125" customWidth="1"/>
    <col min="5123" max="5123" width="16.42578125" customWidth="1"/>
    <col min="5124" max="5124" width="13.42578125" customWidth="1"/>
    <col min="5126" max="5126" width="12.140625" customWidth="1"/>
    <col min="5129" max="5129" width="14.28515625" customWidth="1"/>
    <col min="5377" max="5377" width="24" customWidth="1"/>
    <col min="5378" max="5378" width="15.5703125" customWidth="1"/>
    <col min="5379" max="5379" width="16.42578125" customWidth="1"/>
    <col min="5380" max="5380" width="13.42578125" customWidth="1"/>
    <col min="5382" max="5382" width="12.140625" customWidth="1"/>
    <col min="5385" max="5385" width="14.28515625" customWidth="1"/>
    <col min="5633" max="5633" width="24" customWidth="1"/>
    <col min="5634" max="5634" width="15.5703125" customWidth="1"/>
    <col min="5635" max="5635" width="16.42578125" customWidth="1"/>
    <col min="5636" max="5636" width="13.42578125" customWidth="1"/>
    <col min="5638" max="5638" width="12.140625" customWidth="1"/>
    <col min="5641" max="5641" width="14.28515625" customWidth="1"/>
    <col min="5889" max="5889" width="24" customWidth="1"/>
    <col min="5890" max="5890" width="15.5703125" customWidth="1"/>
    <col min="5891" max="5891" width="16.42578125" customWidth="1"/>
    <col min="5892" max="5892" width="13.42578125" customWidth="1"/>
    <col min="5894" max="5894" width="12.140625" customWidth="1"/>
    <col min="5897" max="5897" width="14.28515625" customWidth="1"/>
    <col min="6145" max="6145" width="24" customWidth="1"/>
    <col min="6146" max="6146" width="15.5703125" customWidth="1"/>
    <col min="6147" max="6147" width="16.42578125" customWidth="1"/>
    <col min="6148" max="6148" width="13.42578125" customWidth="1"/>
    <col min="6150" max="6150" width="12.140625" customWidth="1"/>
    <col min="6153" max="6153" width="14.28515625" customWidth="1"/>
    <col min="6401" max="6401" width="24" customWidth="1"/>
    <col min="6402" max="6402" width="15.5703125" customWidth="1"/>
    <col min="6403" max="6403" width="16.42578125" customWidth="1"/>
    <col min="6404" max="6404" width="13.42578125" customWidth="1"/>
    <col min="6406" max="6406" width="12.140625" customWidth="1"/>
    <col min="6409" max="6409" width="14.28515625" customWidth="1"/>
    <col min="6657" max="6657" width="24" customWidth="1"/>
    <col min="6658" max="6658" width="15.5703125" customWidth="1"/>
    <col min="6659" max="6659" width="16.42578125" customWidth="1"/>
    <col min="6660" max="6660" width="13.42578125" customWidth="1"/>
    <col min="6662" max="6662" width="12.140625" customWidth="1"/>
    <col min="6665" max="6665" width="14.28515625" customWidth="1"/>
    <col min="6913" max="6913" width="24" customWidth="1"/>
    <col min="6914" max="6914" width="15.5703125" customWidth="1"/>
    <col min="6915" max="6915" width="16.42578125" customWidth="1"/>
    <col min="6916" max="6916" width="13.42578125" customWidth="1"/>
    <col min="6918" max="6918" width="12.140625" customWidth="1"/>
    <col min="6921" max="6921" width="14.28515625" customWidth="1"/>
    <col min="7169" max="7169" width="24" customWidth="1"/>
    <col min="7170" max="7170" width="15.5703125" customWidth="1"/>
    <col min="7171" max="7171" width="16.42578125" customWidth="1"/>
    <col min="7172" max="7172" width="13.42578125" customWidth="1"/>
    <col min="7174" max="7174" width="12.140625" customWidth="1"/>
    <col min="7177" max="7177" width="14.28515625" customWidth="1"/>
    <col min="7425" max="7425" width="24" customWidth="1"/>
    <col min="7426" max="7426" width="15.5703125" customWidth="1"/>
    <col min="7427" max="7427" width="16.42578125" customWidth="1"/>
    <col min="7428" max="7428" width="13.42578125" customWidth="1"/>
    <col min="7430" max="7430" width="12.140625" customWidth="1"/>
    <col min="7433" max="7433" width="14.28515625" customWidth="1"/>
    <col min="7681" max="7681" width="24" customWidth="1"/>
    <col min="7682" max="7682" width="15.5703125" customWidth="1"/>
    <col min="7683" max="7683" width="16.42578125" customWidth="1"/>
    <col min="7684" max="7684" width="13.42578125" customWidth="1"/>
    <col min="7686" max="7686" width="12.140625" customWidth="1"/>
    <col min="7689" max="7689" width="14.28515625" customWidth="1"/>
    <col min="7937" max="7937" width="24" customWidth="1"/>
    <col min="7938" max="7938" width="15.5703125" customWidth="1"/>
    <col min="7939" max="7939" width="16.42578125" customWidth="1"/>
    <col min="7940" max="7940" width="13.42578125" customWidth="1"/>
    <col min="7942" max="7942" width="12.140625" customWidth="1"/>
    <col min="7945" max="7945" width="14.28515625" customWidth="1"/>
    <col min="8193" max="8193" width="24" customWidth="1"/>
    <col min="8194" max="8194" width="15.5703125" customWidth="1"/>
    <col min="8195" max="8195" width="16.42578125" customWidth="1"/>
    <col min="8196" max="8196" width="13.42578125" customWidth="1"/>
    <col min="8198" max="8198" width="12.140625" customWidth="1"/>
    <col min="8201" max="8201" width="14.28515625" customWidth="1"/>
    <col min="8449" max="8449" width="24" customWidth="1"/>
    <col min="8450" max="8450" width="15.5703125" customWidth="1"/>
    <col min="8451" max="8451" width="16.42578125" customWidth="1"/>
    <col min="8452" max="8452" width="13.42578125" customWidth="1"/>
    <col min="8454" max="8454" width="12.140625" customWidth="1"/>
    <col min="8457" max="8457" width="14.28515625" customWidth="1"/>
    <col min="8705" max="8705" width="24" customWidth="1"/>
    <col min="8706" max="8706" width="15.5703125" customWidth="1"/>
    <col min="8707" max="8707" width="16.42578125" customWidth="1"/>
    <col min="8708" max="8708" width="13.42578125" customWidth="1"/>
    <col min="8710" max="8710" width="12.140625" customWidth="1"/>
    <col min="8713" max="8713" width="14.28515625" customWidth="1"/>
    <col min="8961" max="8961" width="24" customWidth="1"/>
    <col min="8962" max="8962" width="15.5703125" customWidth="1"/>
    <col min="8963" max="8963" width="16.42578125" customWidth="1"/>
    <col min="8964" max="8964" width="13.42578125" customWidth="1"/>
    <col min="8966" max="8966" width="12.140625" customWidth="1"/>
    <col min="8969" max="8969" width="14.28515625" customWidth="1"/>
    <col min="9217" max="9217" width="24" customWidth="1"/>
    <col min="9218" max="9218" width="15.5703125" customWidth="1"/>
    <col min="9219" max="9219" width="16.42578125" customWidth="1"/>
    <col min="9220" max="9220" width="13.42578125" customWidth="1"/>
    <col min="9222" max="9222" width="12.140625" customWidth="1"/>
    <col min="9225" max="9225" width="14.28515625" customWidth="1"/>
    <col min="9473" max="9473" width="24" customWidth="1"/>
    <col min="9474" max="9474" width="15.5703125" customWidth="1"/>
    <col min="9475" max="9475" width="16.42578125" customWidth="1"/>
    <col min="9476" max="9476" width="13.42578125" customWidth="1"/>
    <col min="9478" max="9478" width="12.140625" customWidth="1"/>
    <col min="9481" max="9481" width="14.28515625" customWidth="1"/>
    <col min="9729" max="9729" width="24" customWidth="1"/>
    <col min="9730" max="9730" width="15.5703125" customWidth="1"/>
    <col min="9731" max="9731" width="16.42578125" customWidth="1"/>
    <col min="9732" max="9732" width="13.42578125" customWidth="1"/>
    <col min="9734" max="9734" width="12.140625" customWidth="1"/>
    <col min="9737" max="9737" width="14.28515625" customWidth="1"/>
    <col min="9985" max="9985" width="24" customWidth="1"/>
    <col min="9986" max="9986" width="15.5703125" customWidth="1"/>
    <col min="9987" max="9987" width="16.42578125" customWidth="1"/>
    <col min="9988" max="9988" width="13.42578125" customWidth="1"/>
    <col min="9990" max="9990" width="12.140625" customWidth="1"/>
    <col min="9993" max="9993" width="14.28515625" customWidth="1"/>
    <col min="10241" max="10241" width="24" customWidth="1"/>
    <col min="10242" max="10242" width="15.5703125" customWidth="1"/>
    <col min="10243" max="10243" width="16.42578125" customWidth="1"/>
    <col min="10244" max="10244" width="13.42578125" customWidth="1"/>
    <col min="10246" max="10246" width="12.140625" customWidth="1"/>
    <col min="10249" max="10249" width="14.28515625" customWidth="1"/>
    <col min="10497" max="10497" width="24" customWidth="1"/>
    <col min="10498" max="10498" width="15.5703125" customWidth="1"/>
    <col min="10499" max="10499" width="16.42578125" customWidth="1"/>
    <col min="10500" max="10500" width="13.42578125" customWidth="1"/>
    <col min="10502" max="10502" width="12.140625" customWidth="1"/>
    <col min="10505" max="10505" width="14.28515625" customWidth="1"/>
    <col min="10753" max="10753" width="24" customWidth="1"/>
    <col min="10754" max="10754" width="15.5703125" customWidth="1"/>
    <col min="10755" max="10755" width="16.42578125" customWidth="1"/>
    <col min="10756" max="10756" width="13.42578125" customWidth="1"/>
    <col min="10758" max="10758" width="12.140625" customWidth="1"/>
    <col min="10761" max="10761" width="14.28515625" customWidth="1"/>
    <col min="11009" max="11009" width="24" customWidth="1"/>
    <col min="11010" max="11010" width="15.5703125" customWidth="1"/>
    <col min="11011" max="11011" width="16.42578125" customWidth="1"/>
    <col min="11012" max="11012" width="13.42578125" customWidth="1"/>
    <col min="11014" max="11014" width="12.140625" customWidth="1"/>
    <col min="11017" max="11017" width="14.28515625" customWidth="1"/>
    <col min="11265" max="11265" width="24" customWidth="1"/>
    <col min="11266" max="11266" width="15.5703125" customWidth="1"/>
    <col min="11267" max="11267" width="16.42578125" customWidth="1"/>
    <col min="11268" max="11268" width="13.42578125" customWidth="1"/>
    <col min="11270" max="11270" width="12.140625" customWidth="1"/>
    <col min="11273" max="11273" width="14.28515625" customWidth="1"/>
    <col min="11521" max="11521" width="24" customWidth="1"/>
    <col min="11522" max="11522" width="15.5703125" customWidth="1"/>
    <col min="11523" max="11523" width="16.42578125" customWidth="1"/>
    <col min="11524" max="11524" width="13.42578125" customWidth="1"/>
    <col min="11526" max="11526" width="12.140625" customWidth="1"/>
    <col min="11529" max="11529" width="14.28515625" customWidth="1"/>
    <col min="11777" max="11777" width="24" customWidth="1"/>
    <col min="11778" max="11778" width="15.5703125" customWidth="1"/>
    <col min="11779" max="11779" width="16.42578125" customWidth="1"/>
    <col min="11780" max="11780" width="13.42578125" customWidth="1"/>
    <col min="11782" max="11782" width="12.140625" customWidth="1"/>
    <col min="11785" max="11785" width="14.28515625" customWidth="1"/>
    <col min="12033" max="12033" width="24" customWidth="1"/>
    <col min="12034" max="12034" width="15.5703125" customWidth="1"/>
    <col min="12035" max="12035" width="16.42578125" customWidth="1"/>
    <col min="12036" max="12036" width="13.42578125" customWidth="1"/>
    <col min="12038" max="12038" width="12.140625" customWidth="1"/>
    <col min="12041" max="12041" width="14.28515625" customWidth="1"/>
    <col min="12289" max="12289" width="24" customWidth="1"/>
    <col min="12290" max="12290" width="15.5703125" customWidth="1"/>
    <col min="12291" max="12291" width="16.42578125" customWidth="1"/>
    <col min="12292" max="12292" width="13.42578125" customWidth="1"/>
    <col min="12294" max="12294" width="12.140625" customWidth="1"/>
    <col min="12297" max="12297" width="14.28515625" customWidth="1"/>
    <col min="12545" max="12545" width="24" customWidth="1"/>
    <col min="12546" max="12546" width="15.5703125" customWidth="1"/>
    <col min="12547" max="12547" width="16.42578125" customWidth="1"/>
    <col min="12548" max="12548" width="13.42578125" customWidth="1"/>
    <col min="12550" max="12550" width="12.140625" customWidth="1"/>
    <col min="12553" max="12553" width="14.28515625" customWidth="1"/>
    <col min="12801" max="12801" width="24" customWidth="1"/>
    <col min="12802" max="12802" width="15.5703125" customWidth="1"/>
    <col min="12803" max="12803" width="16.42578125" customWidth="1"/>
    <col min="12804" max="12804" width="13.42578125" customWidth="1"/>
    <col min="12806" max="12806" width="12.140625" customWidth="1"/>
    <col min="12809" max="12809" width="14.28515625" customWidth="1"/>
    <col min="13057" max="13057" width="24" customWidth="1"/>
    <col min="13058" max="13058" width="15.5703125" customWidth="1"/>
    <col min="13059" max="13059" width="16.42578125" customWidth="1"/>
    <col min="13060" max="13060" width="13.42578125" customWidth="1"/>
    <col min="13062" max="13062" width="12.140625" customWidth="1"/>
    <col min="13065" max="13065" width="14.28515625" customWidth="1"/>
    <col min="13313" max="13313" width="24" customWidth="1"/>
    <col min="13314" max="13314" width="15.5703125" customWidth="1"/>
    <col min="13315" max="13315" width="16.42578125" customWidth="1"/>
    <col min="13316" max="13316" width="13.42578125" customWidth="1"/>
    <col min="13318" max="13318" width="12.140625" customWidth="1"/>
    <col min="13321" max="13321" width="14.28515625" customWidth="1"/>
    <col min="13569" max="13569" width="24" customWidth="1"/>
    <col min="13570" max="13570" width="15.5703125" customWidth="1"/>
    <col min="13571" max="13571" width="16.42578125" customWidth="1"/>
    <col min="13572" max="13572" width="13.42578125" customWidth="1"/>
    <col min="13574" max="13574" width="12.140625" customWidth="1"/>
    <col min="13577" max="13577" width="14.28515625" customWidth="1"/>
    <col min="13825" max="13825" width="24" customWidth="1"/>
    <col min="13826" max="13826" width="15.5703125" customWidth="1"/>
    <col min="13827" max="13827" width="16.42578125" customWidth="1"/>
    <col min="13828" max="13828" width="13.42578125" customWidth="1"/>
    <col min="13830" max="13830" width="12.140625" customWidth="1"/>
    <col min="13833" max="13833" width="14.28515625" customWidth="1"/>
    <col min="14081" max="14081" width="24" customWidth="1"/>
    <col min="14082" max="14082" width="15.5703125" customWidth="1"/>
    <col min="14083" max="14083" width="16.42578125" customWidth="1"/>
    <col min="14084" max="14084" width="13.42578125" customWidth="1"/>
    <col min="14086" max="14086" width="12.140625" customWidth="1"/>
    <col min="14089" max="14089" width="14.28515625" customWidth="1"/>
    <col min="14337" max="14337" width="24" customWidth="1"/>
    <col min="14338" max="14338" width="15.5703125" customWidth="1"/>
    <col min="14339" max="14339" width="16.42578125" customWidth="1"/>
    <col min="14340" max="14340" width="13.42578125" customWidth="1"/>
    <col min="14342" max="14342" width="12.140625" customWidth="1"/>
    <col min="14345" max="14345" width="14.28515625" customWidth="1"/>
    <col min="14593" max="14593" width="24" customWidth="1"/>
    <col min="14594" max="14594" width="15.5703125" customWidth="1"/>
    <col min="14595" max="14595" width="16.42578125" customWidth="1"/>
    <col min="14596" max="14596" width="13.42578125" customWidth="1"/>
    <col min="14598" max="14598" width="12.140625" customWidth="1"/>
    <col min="14601" max="14601" width="14.28515625" customWidth="1"/>
    <col min="14849" max="14849" width="24" customWidth="1"/>
    <col min="14850" max="14850" width="15.5703125" customWidth="1"/>
    <col min="14851" max="14851" width="16.42578125" customWidth="1"/>
    <col min="14852" max="14852" width="13.42578125" customWidth="1"/>
    <col min="14854" max="14854" width="12.140625" customWidth="1"/>
    <col min="14857" max="14857" width="14.28515625" customWidth="1"/>
    <col min="15105" max="15105" width="24" customWidth="1"/>
    <col min="15106" max="15106" width="15.5703125" customWidth="1"/>
    <col min="15107" max="15107" width="16.42578125" customWidth="1"/>
    <col min="15108" max="15108" width="13.42578125" customWidth="1"/>
    <col min="15110" max="15110" width="12.140625" customWidth="1"/>
    <col min="15113" max="15113" width="14.28515625" customWidth="1"/>
    <col min="15361" max="15361" width="24" customWidth="1"/>
    <col min="15362" max="15362" width="15.5703125" customWidth="1"/>
    <col min="15363" max="15363" width="16.42578125" customWidth="1"/>
    <col min="15364" max="15364" width="13.42578125" customWidth="1"/>
    <col min="15366" max="15366" width="12.140625" customWidth="1"/>
    <col min="15369" max="15369" width="14.28515625" customWidth="1"/>
    <col min="15617" max="15617" width="24" customWidth="1"/>
    <col min="15618" max="15618" width="15.5703125" customWidth="1"/>
    <col min="15619" max="15619" width="16.42578125" customWidth="1"/>
    <col min="15620" max="15620" width="13.42578125" customWidth="1"/>
    <col min="15622" max="15622" width="12.140625" customWidth="1"/>
    <col min="15625" max="15625" width="14.28515625" customWidth="1"/>
    <col min="15873" max="15873" width="24" customWidth="1"/>
    <col min="15874" max="15874" width="15.5703125" customWidth="1"/>
    <col min="15875" max="15875" width="16.42578125" customWidth="1"/>
    <col min="15876" max="15876" width="13.42578125" customWidth="1"/>
    <col min="15878" max="15878" width="12.140625" customWidth="1"/>
    <col min="15881" max="15881" width="14.28515625" customWidth="1"/>
    <col min="16129" max="16129" width="24" customWidth="1"/>
    <col min="16130" max="16130" width="15.5703125" customWidth="1"/>
    <col min="16131" max="16131" width="16.42578125" customWidth="1"/>
    <col min="16132" max="16132" width="13.42578125" customWidth="1"/>
    <col min="16134" max="16134" width="12.140625" customWidth="1"/>
    <col min="16137" max="16137" width="14.28515625" customWidth="1"/>
  </cols>
  <sheetData>
    <row r="1" spans="1:8" x14ac:dyDescent="0.25">
      <c r="A1" s="127" t="s">
        <v>138</v>
      </c>
    </row>
    <row r="2" spans="1:8" x14ac:dyDescent="0.25">
      <c r="A2" s="127" t="s">
        <v>1</v>
      </c>
      <c r="H2" s="128" t="s">
        <v>549</v>
      </c>
    </row>
    <row r="4" spans="1:8" x14ac:dyDescent="0.25">
      <c r="A4" s="314" t="s">
        <v>521</v>
      </c>
      <c r="B4" s="223"/>
      <c r="C4" s="223"/>
      <c r="D4" s="223"/>
      <c r="E4" s="223"/>
      <c r="F4" s="223"/>
      <c r="G4" s="223"/>
      <c r="H4" s="223"/>
    </row>
    <row r="6" spans="1:8" x14ac:dyDescent="0.25">
      <c r="H6" s="128" t="s">
        <v>106</v>
      </c>
    </row>
    <row r="7" spans="1:8" x14ac:dyDescent="0.25">
      <c r="A7" s="315" t="s">
        <v>522</v>
      </c>
      <c r="B7" s="316"/>
      <c r="C7" s="315" t="s">
        <v>523</v>
      </c>
      <c r="D7" s="316"/>
      <c r="E7" s="319" t="s">
        <v>524</v>
      </c>
      <c r="F7" s="319"/>
      <c r="G7" s="319"/>
      <c r="H7" s="320"/>
    </row>
    <row r="8" spans="1:8" x14ac:dyDescent="0.25">
      <c r="A8" s="317"/>
      <c r="B8" s="318"/>
      <c r="C8" s="317"/>
      <c r="D8" s="318"/>
      <c r="E8" s="319"/>
      <c r="F8" s="319"/>
      <c r="G8" s="319"/>
      <c r="H8" s="320"/>
    </row>
    <row r="9" spans="1:8" x14ac:dyDescent="0.25">
      <c r="A9" s="303" t="s">
        <v>129</v>
      </c>
      <c r="B9" s="304"/>
      <c r="C9" s="303" t="s">
        <v>129</v>
      </c>
      <c r="D9" s="304"/>
      <c r="E9" s="303" t="s">
        <v>129</v>
      </c>
      <c r="F9" s="305"/>
      <c r="G9" s="306"/>
      <c r="H9" s="304"/>
    </row>
    <row r="10" spans="1:8" x14ac:dyDescent="0.25">
      <c r="A10" s="72"/>
      <c r="B10" s="72"/>
      <c r="C10" s="72"/>
      <c r="D10" s="72"/>
      <c r="E10" s="303"/>
      <c r="F10" s="307"/>
      <c r="G10" s="303"/>
      <c r="H10" s="307"/>
    </row>
    <row r="11" spans="1:8" x14ac:dyDescent="0.25">
      <c r="A11" s="72" t="s">
        <v>525</v>
      </c>
      <c r="B11" s="164"/>
      <c r="C11" s="72" t="s">
        <v>526</v>
      </c>
      <c r="D11" s="164"/>
      <c r="E11" s="310" t="s">
        <v>527</v>
      </c>
      <c r="F11" s="311"/>
      <c r="G11" s="312"/>
      <c r="H11" s="313"/>
    </row>
    <row r="12" spans="1:8" x14ac:dyDescent="0.25">
      <c r="A12" s="72" t="s">
        <v>550</v>
      </c>
      <c r="B12" s="164">
        <v>8448</v>
      </c>
      <c r="C12" s="72"/>
      <c r="D12" s="164"/>
      <c r="E12" s="303"/>
      <c r="F12" s="307"/>
      <c r="G12" s="303"/>
      <c r="H12" s="307"/>
    </row>
    <row r="13" spans="1:8" x14ac:dyDescent="0.25">
      <c r="A13" s="72" t="s">
        <v>528</v>
      </c>
      <c r="B13" s="164">
        <v>1043580</v>
      </c>
      <c r="C13" s="72"/>
      <c r="D13" s="164">
        <v>0</v>
      </c>
      <c r="E13" s="310" t="s">
        <v>529</v>
      </c>
      <c r="F13" s="311"/>
      <c r="G13" s="312"/>
      <c r="H13" s="313"/>
    </row>
    <row r="14" spans="1:8" x14ac:dyDescent="0.25">
      <c r="A14" s="72" t="s">
        <v>530</v>
      </c>
      <c r="B14" s="164">
        <v>5854</v>
      </c>
      <c r="C14" s="72"/>
      <c r="D14" s="164"/>
      <c r="E14" s="303"/>
      <c r="F14" s="307"/>
      <c r="G14" s="303"/>
      <c r="H14" s="307"/>
    </row>
    <row r="15" spans="1:8" x14ac:dyDescent="0.25">
      <c r="A15" s="72" t="s">
        <v>531</v>
      </c>
      <c r="B15" s="164">
        <v>12000</v>
      </c>
      <c r="C15" s="72"/>
      <c r="D15" s="164">
        <v>37000</v>
      </c>
      <c r="E15" s="310" t="s">
        <v>532</v>
      </c>
      <c r="F15" s="311"/>
      <c r="G15" s="312"/>
      <c r="H15" s="313"/>
    </row>
    <row r="16" spans="1:8" x14ac:dyDescent="0.25">
      <c r="A16" s="72" t="s">
        <v>533</v>
      </c>
      <c r="B16" s="164">
        <v>11656</v>
      </c>
      <c r="C16" s="72"/>
      <c r="D16" s="164">
        <v>25000</v>
      </c>
      <c r="E16" s="303"/>
      <c r="F16" s="307"/>
      <c r="G16" s="303"/>
      <c r="H16" s="307"/>
    </row>
    <row r="17" spans="1:9" x14ac:dyDescent="0.25">
      <c r="A17" s="72" t="s">
        <v>534</v>
      </c>
      <c r="B17" s="164">
        <v>53600</v>
      </c>
      <c r="C17" s="72"/>
      <c r="D17" s="164"/>
      <c r="E17" s="303"/>
      <c r="F17" s="307"/>
      <c r="G17" s="303"/>
      <c r="H17" s="307"/>
    </row>
    <row r="18" spans="1:9" x14ac:dyDescent="0.25">
      <c r="A18" s="72" t="s">
        <v>568</v>
      </c>
      <c r="B18" s="164">
        <v>20480</v>
      </c>
      <c r="C18" s="72"/>
      <c r="D18" s="164"/>
      <c r="E18" s="310" t="s">
        <v>535</v>
      </c>
      <c r="F18" s="311"/>
      <c r="G18" s="312">
        <v>32275</v>
      </c>
      <c r="H18" s="313"/>
    </row>
    <row r="19" spans="1:9" x14ac:dyDescent="0.25">
      <c r="A19" s="72"/>
      <c r="B19" s="164">
        <v>0</v>
      </c>
      <c r="C19" s="72"/>
      <c r="D19" s="164"/>
      <c r="E19" s="303"/>
      <c r="F19" s="307"/>
      <c r="G19" s="303"/>
      <c r="H19" s="307"/>
    </row>
    <row r="20" spans="1:9" x14ac:dyDescent="0.25">
      <c r="A20" s="72"/>
      <c r="B20" s="164"/>
      <c r="C20" s="72"/>
      <c r="D20" s="164"/>
      <c r="E20" s="303"/>
      <c r="F20" s="307"/>
      <c r="G20" s="303"/>
      <c r="H20" s="307"/>
    </row>
    <row r="21" spans="1:9" x14ac:dyDescent="0.25">
      <c r="A21" s="208" t="s">
        <v>536</v>
      </c>
      <c r="B21" s="209">
        <f>SUM(B11:B19)</f>
        <v>1155618</v>
      </c>
      <c r="C21" s="208" t="s">
        <v>102</v>
      </c>
      <c r="D21" s="209">
        <f>SUM(D11:D17)</f>
        <v>62000</v>
      </c>
      <c r="E21" s="210" t="s">
        <v>537</v>
      </c>
      <c r="F21" s="211"/>
      <c r="G21" s="308">
        <f>SUM(G11:G20)</f>
        <v>32275</v>
      </c>
      <c r="H21" s="309"/>
      <c r="I21" s="212">
        <f>SUM(B21:H21)</f>
        <v>1249893</v>
      </c>
    </row>
    <row r="22" spans="1:9" x14ac:dyDescent="0.25">
      <c r="A22" s="72"/>
      <c r="B22" s="164"/>
      <c r="C22" s="72"/>
      <c r="D22" s="164"/>
      <c r="E22" s="290"/>
      <c r="F22" s="292"/>
      <c r="G22" s="290"/>
      <c r="H22" s="292"/>
    </row>
    <row r="23" spans="1:9" x14ac:dyDescent="0.25">
      <c r="A23" s="303" t="s">
        <v>130</v>
      </c>
      <c r="B23" s="304"/>
      <c r="C23" s="303" t="s">
        <v>130</v>
      </c>
      <c r="D23" s="304"/>
      <c r="E23" s="303" t="s">
        <v>130</v>
      </c>
      <c r="F23" s="305"/>
      <c r="G23" s="306"/>
      <c r="H23" s="304"/>
    </row>
    <row r="24" spans="1:9" x14ac:dyDescent="0.25">
      <c r="A24" s="72"/>
      <c r="B24" s="164"/>
      <c r="C24" s="72"/>
      <c r="D24" s="164"/>
      <c r="E24" s="290"/>
      <c r="F24" s="292"/>
      <c r="G24" s="290"/>
      <c r="H24" s="292"/>
    </row>
    <row r="25" spans="1:9" x14ac:dyDescent="0.25">
      <c r="A25" s="72" t="s">
        <v>538</v>
      </c>
      <c r="B25" s="164">
        <v>13015</v>
      </c>
      <c r="C25" s="72" t="s">
        <v>538</v>
      </c>
      <c r="D25" s="164">
        <v>62000</v>
      </c>
      <c r="E25" s="290" t="s">
        <v>527</v>
      </c>
      <c r="F25" s="292"/>
      <c r="G25" s="301"/>
      <c r="H25" s="302"/>
    </row>
    <row r="26" spans="1:9" x14ac:dyDescent="0.25">
      <c r="A26" s="72"/>
      <c r="B26" s="164"/>
      <c r="C26" s="72"/>
      <c r="D26" s="164">
        <v>0</v>
      </c>
      <c r="E26" s="290" t="s">
        <v>539</v>
      </c>
      <c r="F26" s="292"/>
      <c r="G26" s="301"/>
      <c r="H26" s="302"/>
    </row>
    <row r="27" spans="1:9" x14ac:dyDescent="0.25">
      <c r="A27" s="72" t="s">
        <v>255</v>
      </c>
      <c r="B27" s="164">
        <v>784799</v>
      </c>
      <c r="C27" s="72"/>
      <c r="D27" s="164"/>
      <c r="E27" s="290"/>
      <c r="F27" s="292"/>
      <c r="G27" s="290"/>
      <c r="H27" s="292"/>
    </row>
    <row r="28" spans="1:9" x14ac:dyDescent="0.25">
      <c r="A28" s="72"/>
      <c r="B28" s="164">
        <v>0</v>
      </c>
      <c r="C28" s="72"/>
      <c r="D28" s="164"/>
      <c r="E28" s="290" t="s">
        <v>540</v>
      </c>
      <c r="F28" s="292"/>
      <c r="G28" s="301"/>
      <c r="H28" s="302"/>
    </row>
    <row r="29" spans="1:9" x14ac:dyDescent="0.25">
      <c r="A29" s="72" t="s">
        <v>541</v>
      </c>
      <c r="B29" s="164">
        <v>368018</v>
      </c>
      <c r="C29" s="72"/>
      <c r="D29" s="164"/>
      <c r="E29" s="290" t="s">
        <v>539</v>
      </c>
      <c r="F29" s="292"/>
      <c r="G29" s="301"/>
      <c r="H29" s="302"/>
    </row>
    <row r="30" spans="1:9" x14ac:dyDescent="0.25">
      <c r="A30" s="72"/>
      <c r="B30" s="164"/>
      <c r="C30" s="72"/>
      <c r="D30" s="164"/>
      <c r="E30" s="290"/>
      <c r="F30" s="292"/>
      <c r="G30" s="290"/>
      <c r="H30" s="292"/>
    </row>
    <row r="31" spans="1:9" x14ac:dyDescent="0.25">
      <c r="A31" s="72"/>
      <c r="B31" s="164"/>
      <c r="C31" s="72"/>
      <c r="D31" s="164"/>
      <c r="E31" s="290" t="s">
        <v>542</v>
      </c>
      <c r="F31" s="292"/>
      <c r="G31" s="293">
        <v>22061</v>
      </c>
      <c r="H31" s="294"/>
    </row>
    <row r="32" spans="1:9" x14ac:dyDescent="0.25">
      <c r="A32" s="72"/>
      <c r="B32" s="164"/>
      <c r="C32" s="72"/>
      <c r="D32" s="164"/>
      <c r="E32" s="290"/>
      <c r="F32" s="292"/>
      <c r="G32" s="290"/>
      <c r="H32" s="292"/>
    </row>
    <row r="33" spans="1:9" x14ac:dyDescent="0.25">
      <c r="A33" s="208" t="s">
        <v>543</v>
      </c>
      <c r="B33" s="209">
        <f>SUM(B25:B31)</f>
        <v>1165832</v>
      </c>
      <c r="C33" s="208" t="s">
        <v>544</v>
      </c>
      <c r="D33" s="209">
        <f>SUM(D25:D29)</f>
        <v>62000</v>
      </c>
      <c r="E33" s="210" t="s">
        <v>545</v>
      </c>
      <c r="F33" s="213"/>
      <c r="G33" s="295">
        <f>SUM(G25:H31)</f>
        <v>22061</v>
      </c>
      <c r="H33" s="296"/>
      <c r="I33" s="212">
        <f>SUM(B33:H33)</f>
        <v>1249893</v>
      </c>
    </row>
    <row r="34" spans="1:9" x14ac:dyDescent="0.25">
      <c r="A34" s="72"/>
      <c r="B34" s="72"/>
      <c r="C34" s="72"/>
      <c r="D34" s="72"/>
      <c r="E34" s="290"/>
      <c r="F34" s="291"/>
      <c r="G34" s="291"/>
      <c r="H34" s="292"/>
    </row>
    <row r="35" spans="1:9" x14ac:dyDescent="0.25">
      <c r="A35" s="214" t="s">
        <v>546</v>
      </c>
      <c r="B35" s="215">
        <f>(B21-B33)</f>
        <v>-10214</v>
      </c>
      <c r="C35" s="214" t="s">
        <v>547</v>
      </c>
      <c r="D35" s="215">
        <f>(D21-D33)</f>
        <v>0</v>
      </c>
      <c r="E35" s="297" t="s">
        <v>548</v>
      </c>
      <c r="F35" s="298"/>
      <c r="G35" s="299">
        <f>G21-G33</f>
        <v>10214</v>
      </c>
      <c r="H35" s="300"/>
    </row>
    <row r="36" spans="1:9" x14ac:dyDescent="0.25">
      <c r="A36" s="290"/>
      <c r="B36" s="291"/>
      <c r="C36" s="291"/>
      <c r="D36" s="291"/>
      <c r="E36" s="291"/>
      <c r="F36" s="291"/>
      <c r="G36" s="291"/>
      <c r="H36" s="292"/>
    </row>
  </sheetData>
  <mergeCells count="58">
    <mergeCell ref="A4:H4"/>
    <mergeCell ref="A7:B8"/>
    <mergeCell ref="C7:D8"/>
    <mergeCell ref="E7:H8"/>
    <mergeCell ref="A9:B9"/>
    <mergeCell ref="C9:D9"/>
    <mergeCell ref="E9:H9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G21:H21"/>
    <mergeCell ref="E22:F22"/>
    <mergeCell ref="G22:H22"/>
    <mergeCell ref="A23:B23"/>
    <mergeCell ref="C23:D23"/>
    <mergeCell ref="E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4:H34"/>
    <mergeCell ref="E35:F35"/>
    <mergeCell ref="G35:H35"/>
    <mergeCell ref="A36:H36"/>
    <mergeCell ref="E31:F31"/>
    <mergeCell ref="G31:H31"/>
    <mergeCell ref="E32:F32"/>
    <mergeCell ref="G32:H32"/>
    <mergeCell ref="G33:H33"/>
  </mergeCells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7F9D0-C14B-4CA8-9730-AA316380E6D9}">
  <sheetPr>
    <tabColor rgb="FF92D050"/>
    <pageSetUpPr fitToPage="1"/>
  </sheetPr>
  <dimension ref="B1:L35"/>
  <sheetViews>
    <sheetView topLeftCell="A34" zoomScaleNormal="100" workbookViewId="0">
      <selection sqref="A1:G35"/>
    </sheetView>
  </sheetViews>
  <sheetFormatPr defaultRowHeight="15" x14ac:dyDescent="0.25"/>
  <cols>
    <col min="2" max="2" width="66.7109375" customWidth="1"/>
    <col min="3" max="4" width="9.140625" customWidth="1"/>
    <col min="7" max="7" width="27.140625" customWidth="1"/>
  </cols>
  <sheetData>
    <row r="1" spans="2:7" x14ac:dyDescent="0.25">
      <c r="B1" s="98" t="s">
        <v>138</v>
      </c>
    </row>
    <row r="2" spans="2:7" x14ac:dyDescent="0.25">
      <c r="B2" s="98" t="s">
        <v>1</v>
      </c>
    </row>
    <row r="5" spans="2:7" x14ac:dyDescent="0.25">
      <c r="B5" s="133" t="s">
        <v>266</v>
      </c>
    </row>
    <row r="8" spans="2:7" x14ac:dyDescent="0.25">
      <c r="B8" s="145" t="s">
        <v>131</v>
      </c>
      <c r="C8" s="321" t="s">
        <v>242</v>
      </c>
      <c r="D8" s="321"/>
      <c r="E8" s="321"/>
      <c r="F8" s="280"/>
      <c r="G8" s="72"/>
    </row>
    <row r="9" spans="2:7" x14ac:dyDescent="0.25">
      <c r="B9" s="107" t="s">
        <v>243</v>
      </c>
      <c r="C9" s="322">
        <v>2025</v>
      </c>
      <c r="D9" s="322"/>
      <c r="E9" s="322"/>
      <c r="F9" s="323"/>
      <c r="G9" s="158">
        <v>2026</v>
      </c>
    </row>
    <row r="10" spans="2:7" x14ac:dyDescent="0.25">
      <c r="B10" s="154" t="s">
        <v>244</v>
      </c>
      <c r="C10" s="324">
        <v>133114800</v>
      </c>
      <c r="D10" s="324"/>
      <c r="E10" s="324"/>
      <c r="F10" s="325"/>
      <c r="G10" s="151">
        <v>183360000</v>
      </c>
    </row>
    <row r="11" spans="2:7" x14ac:dyDescent="0.25">
      <c r="B11" s="155" t="s">
        <v>245</v>
      </c>
      <c r="C11" s="326">
        <v>28222500</v>
      </c>
      <c r="D11" s="327"/>
      <c r="E11" s="327"/>
      <c r="F11" s="328"/>
      <c r="G11" s="151">
        <v>0</v>
      </c>
    </row>
    <row r="12" spans="2:7" x14ac:dyDescent="0.25">
      <c r="B12" s="72" t="s">
        <v>246</v>
      </c>
      <c r="C12" s="324">
        <v>10038000</v>
      </c>
      <c r="D12" s="324"/>
      <c r="E12" s="324"/>
      <c r="F12" s="325"/>
      <c r="G12" s="151">
        <v>11472000</v>
      </c>
    </row>
    <row r="13" spans="2:7" x14ac:dyDescent="0.25">
      <c r="B13" s="155" t="s">
        <v>247</v>
      </c>
      <c r="C13" s="326">
        <v>2128000</v>
      </c>
      <c r="D13" s="327"/>
      <c r="E13" s="327"/>
      <c r="F13" s="328"/>
      <c r="G13" s="151">
        <v>0</v>
      </c>
    </row>
    <row r="14" spans="2:7" x14ac:dyDescent="0.25">
      <c r="B14" s="154" t="s">
        <v>248</v>
      </c>
      <c r="C14" s="324">
        <v>57948000</v>
      </c>
      <c r="D14" s="324"/>
      <c r="E14" s="324"/>
      <c r="F14" s="325"/>
      <c r="G14" s="151">
        <v>52680000</v>
      </c>
    </row>
    <row r="15" spans="2:7" x14ac:dyDescent="0.25">
      <c r="B15" s="109" t="s">
        <v>249</v>
      </c>
      <c r="C15" s="326">
        <v>4870600</v>
      </c>
      <c r="D15" s="327"/>
      <c r="E15" s="327"/>
      <c r="F15" s="327"/>
      <c r="G15" s="151">
        <v>6911000</v>
      </c>
    </row>
    <row r="16" spans="2:7" x14ac:dyDescent="0.25">
      <c r="B16" s="129" t="s">
        <v>250</v>
      </c>
      <c r="C16" s="324">
        <v>52006667</v>
      </c>
      <c r="D16" s="324"/>
      <c r="E16" s="324"/>
      <c r="F16" s="325"/>
      <c r="G16" s="151">
        <v>52490000</v>
      </c>
    </row>
    <row r="17" spans="2:12" x14ac:dyDescent="0.25">
      <c r="B17" s="109" t="s">
        <v>251</v>
      </c>
      <c r="C17" s="326">
        <v>11897693</v>
      </c>
      <c r="D17" s="327"/>
      <c r="E17" s="327"/>
      <c r="F17" s="327"/>
      <c r="G17" s="151">
        <v>15637406</v>
      </c>
    </row>
    <row r="18" spans="2:12" x14ac:dyDescent="0.25">
      <c r="B18" s="109" t="s">
        <v>252</v>
      </c>
      <c r="C18" s="326">
        <v>2015000</v>
      </c>
      <c r="D18" s="327"/>
      <c r="E18" s="327"/>
      <c r="F18" s="327"/>
      <c r="G18" s="151">
        <v>2015000</v>
      </c>
    </row>
    <row r="19" spans="2:12" x14ac:dyDescent="0.25">
      <c r="B19" s="109" t="s">
        <v>253</v>
      </c>
      <c r="C19" s="326"/>
      <c r="D19" s="327"/>
      <c r="E19" s="327"/>
      <c r="F19" s="328"/>
      <c r="G19" s="151">
        <v>0</v>
      </c>
    </row>
    <row r="20" spans="2:12" x14ac:dyDescent="0.25">
      <c r="B20" s="131" t="s">
        <v>254</v>
      </c>
      <c r="C20" s="329">
        <f>SUM(C10:F18)</f>
        <v>302241260</v>
      </c>
      <c r="D20" s="329"/>
      <c r="E20" s="329"/>
      <c r="F20" s="330"/>
      <c r="G20" s="152">
        <f>SUM(G10:G19)</f>
        <v>324565406</v>
      </c>
    </row>
    <row r="21" spans="2:12" x14ac:dyDescent="0.25">
      <c r="B21" s="107" t="s">
        <v>255</v>
      </c>
      <c r="C21" s="324"/>
      <c r="D21" s="324"/>
      <c r="E21" s="324"/>
      <c r="F21" s="325"/>
      <c r="G21" s="151"/>
    </row>
    <row r="22" spans="2:12" x14ac:dyDescent="0.25">
      <c r="B22" s="154" t="s">
        <v>244</v>
      </c>
      <c r="C22" s="331">
        <v>383716666</v>
      </c>
      <c r="D22" s="331"/>
      <c r="E22" s="331"/>
      <c r="F22" s="332"/>
      <c r="G22" s="151">
        <v>534800000</v>
      </c>
    </row>
    <row r="23" spans="2:12" x14ac:dyDescent="0.25">
      <c r="B23" s="155" t="s">
        <v>256</v>
      </c>
      <c r="C23" s="333">
        <v>81354166</v>
      </c>
      <c r="D23" s="334"/>
      <c r="E23" s="334"/>
      <c r="F23" s="335"/>
      <c r="G23" s="151">
        <v>0</v>
      </c>
    </row>
    <row r="24" spans="2:12" x14ac:dyDescent="0.25">
      <c r="B24" s="72" t="s">
        <v>257</v>
      </c>
      <c r="C24" s="331">
        <v>11650000</v>
      </c>
      <c r="D24" s="331"/>
      <c r="E24" s="331"/>
      <c r="F24" s="332"/>
      <c r="G24" s="151">
        <v>16252000</v>
      </c>
    </row>
    <row r="25" spans="2:12" x14ac:dyDescent="0.25">
      <c r="B25" s="155" t="s">
        <v>247</v>
      </c>
      <c r="C25" s="333">
        <v>2470000</v>
      </c>
      <c r="D25" s="334"/>
      <c r="E25" s="334"/>
      <c r="F25" s="335"/>
      <c r="G25" s="151">
        <v>0</v>
      </c>
    </row>
    <row r="26" spans="2:12" x14ac:dyDescent="0.25">
      <c r="B26" s="154" t="s">
        <v>248</v>
      </c>
      <c r="C26" s="331">
        <v>20018400</v>
      </c>
      <c r="D26" s="331"/>
      <c r="E26" s="331"/>
      <c r="F26" s="332"/>
      <c r="G26" s="151">
        <v>21072000</v>
      </c>
    </row>
    <row r="27" spans="2:12" x14ac:dyDescent="0.25">
      <c r="B27" s="109" t="s">
        <v>258</v>
      </c>
      <c r="C27" s="333">
        <v>19429000</v>
      </c>
      <c r="D27" s="334"/>
      <c r="E27" s="334"/>
      <c r="F27" s="334"/>
      <c r="G27" s="151">
        <v>21304000</v>
      </c>
      <c r="L27" t="s">
        <v>267</v>
      </c>
    </row>
    <row r="28" spans="2:12" x14ac:dyDescent="0.25">
      <c r="B28" s="109" t="s">
        <v>259</v>
      </c>
      <c r="C28" s="333">
        <v>869000</v>
      </c>
      <c r="D28" s="334"/>
      <c r="E28" s="334"/>
      <c r="F28" s="334"/>
      <c r="G28" s="151">
        <v>0</v>
      </c>
    </row>
    <row r="29" spans="2:12" x14ac:dyDescent="0.25">
      <c r="B29" s="129" t="s">
        <v>260</v>
      </c>
      <c r="C29" s="331">
        <v>99953333</v>
      </c>
      <c r="D29" s="331"/>
      <c r="E29" s="331"/>
      <c r="F29" s="332"/>
      <c r="G29" s="151">
        <v>101210000</v>
      </c>
    </row>
    <row r="30" spans="2:12" x14ac:dyDescent="0.25">
      <c r="B30" s="109" t="s">
        <v>251</v>
      </c>
      <c r="C30" s="333">
        <v>23215388</v>
      </c>
      <c r="D30" s="334"/>
      <c r="E30" s="334"/>
      <c r="F30" s="334"/>
      <c r="G30" s="151">
        <v>24376869</v>
      </c>
    </row>
    <row r="31" spans="2:12" x14ac:dyDescent="0.25">
      <c r="B31" s="156" t="s">
        <v>261</v>
      </c>
      <c r="C31" s="345">
        <v>0</v>
      </c>
      <c r="D31" s="345"/>
      <c r="E31" s="345"/>
      <c r="F31" s="346"/>
      <c r="G31" s="159">
        <v>0</v>
      </c>
    </row>
    <row r="32" spans="2:12" x14ac:dyDescent="0.25">
      <c r="B32" s="161" t="s">
        <v>262</v>
      </c>
      <c r="C32" s="339">
        <f>SUM(C22:C31)</f>
        <v>642675953</v>
      </c>
      <c r="D32" s="339"/>
      <c r="E32" s="339"/>
      <c r="F32" s="339"/>
      <c r="G32" s="152">
        <f>SUM(G22:G31)</f>
        <v>719014869</v>
      </c>
    </row>
    <row r="33" spans="2:7" x14ac:dyDescent="0.25">
      <c r="C33" s="340"/>
      <c r="D33" s="340"/>
      <c r="E33" s="340"/>
      <c r="F33" s="341"/>
      <c r="G33" s="160"/>
    </row>
    <row r="34" spans="2:7" x14ac:dyDescent="0.25">
      <c r="B34" s="144"/>
      <c r="C34" s="342"/>
      <c r="D34" s="343"/>
      <c r="E34" s="343"/>
      <c r="F34" s="344"/>
      <c r="G34" s="151"/>
    </row>
    <row r="35" spans="2:7" x14ac:dyDescent="0.25">
      <c r="B35" s="157" t="s">
        <v>263</v>
      </c>
      <c r="C35" s="336">
        <f>C20+C32</f>
        <v>944917213</v>
      </c>
      <c r="D35" s="337"/>
      <c r="E35" s="337"/>
      <c r="F35" s="338"/>
      <c r="G35" s="153">
        <f>G20+G32</f>
        <v>1043580275</v>
      </c>
    </row>
  </sheetData>
  <mergeCells count="28">
    <mergeCell ref="C35:F35"/>
    <mergeCell ref="C32:F32"/>
    <mergeCell ref="C33:F33"/>
    <mergeCell ref="C34:F34"/>
    <mergeCell ref="C29:F29"/>
    <mergeCell ref="C30:F30"/>
    <mergeCell ref="C31:F31"/>
    <mergeCell ref="C26:F26"/>
    <mergeCell ref="C27:F27"/>
    <mergeCell ref="C28:F28"/>
    <mergeCell ref="C23:F23"/>
    <mergeCell ref="C24:F24"/>
    <mergeCell ref="C25:F25"/>
    <mergeCell ref="C21:F21"/>
    <mergeCell ref="C22:F22"/>
    <mergeCell ref="C17:F17"/>
    <mergeCell ref="C18:F18"/>
    <mergeCell ref="C19:F19"/>
    <mergeCell ref="C16:F16"/>
    <mergeCell ref="C11:F11"/>
    <mergeCell ref="C12:F12"/>
    <mergeCell ref="C13:F13"/>
    <mergeCell ref="C20:F20"/>
    <mergeCell ref="C8:F8"/>
    <mergeCell ref="C9:F9"/>
    <mergeCell ref="C10:F10"/>
    <mergeCell ref="C14:F14"/>
    <mergeCell ref="C15:F15"/>
  </mergeCells>
  <pageMargins left="0.7" right="0.7" top="0.75" bottom="0.75" header="0.3" footer="0.3"/>
  <pageSetup paperSize="9" scale="94" fitToHeight="0" orientation="landscape" r:id="rId1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C7A37-B87A-48E1-9CC8-026C3F25B784}">
  <sheetPr>
    <tabColor rgb="FF92D050"/>
  </sheetPr>
  <dimension ref="A1:G19"/>
  <sheetViews>
    <sheetView tabSelected="1" workbookViewId="0">
      <selection activeCell="I28" sqref="I28"/>
    </sheetView>
  </sheetViews>
  <sheetFormatPr defaultRowHeight="15" x14ac:dyDescent="0.25"/>
  <cols>
    <col min="4" max="4" width="23.140625" customWidth="1"/>
    <col min="5" max="5" width="13.7109375" customWidth="1"/>
    <col min="6" max="6" width="16.140625" customWidth="1"/>
    <col min="7" max="7" width="16.85546875" customWidth="1"/>
  </cols>
  <sheetData>
    <row r="1" spans="1:7" x14ac:dyDescent="0.25">
      <c r="B1" s="98" t="s">
        <v>138</v>
      </c>
      <c r="C1" s="98"/>
      <c r="D1" s="98"/>
      <c r="E1" s="99"/>
      <c r="F1" s="99"/>
      <c r="G1" s="99"/>
    </row>
    <row r="2" spans="1:7" x14ac:dyDescent="0.25">
      <c r="B2" s="98" t="s">
        <v>1</v>
      </c>
      <c r="C2" s="98"/>
      <c r="D2" s="98"/>
      <c r="E2" s="99"/>
      <c r="F2" s="99"/>
      <c r="G2" s="99"/>
    </row>
    <row r="3" spans="1:7" x14ac:dyDescent="0.25">
      <c r="B3" s="99"/>
      <c r="C3" s="98"/>
      <c r="D3" s="98"/>
      <c r="E3" s="114"/>
      <c r="F3" s="114"/>
      <c r="G3" s="114"/>
    </row>
    <row r="4" spans="1:7" x14ac:dyDescent="0.25">
      <c r="B4" s="114"/>
      <c r="C4" s="114"/>
      <c r="D4" s="114"/>
      <c r="E4" s="114"/>
      <c r="F4" s="114"/>
      <c r="G4" s="134" t="s">
        <v>551</v>
      </c>
    </row>
    <row r="5" spans="1:7" x14ac:dyDescent="0.25">
      <c r="B5" s="114"/>
      <c r="C5" s="114"/>
      <c r="D5" s="114"/>
      <c r="E5" s="114"/>
      <c r="F5" s="114"/>
      <c r="G5" s="114"/>
    </row>
    <row r="6" spans="1:7" x14ac:dyDescent="0.25">
      <c r="B6" s="276" t="s">
        <v>237</v>
      </c>
      <c r="C6" s="282"/>
      <c r="D6" s="282"/>
      <c r="E6" s="282"/>
      <c r="F6" s="282"/>
      <c r="G6" s="282"/>
    </row>
    <row r="7" spans="1:7" x14ac:dyDescent="0.25">
      <c r="B7" s="276" t="s">
        <v>238</v>
      </c>
      <c r="C7" s="282"/>
      <c r="D7" s="282"/>
      <c r="E7" s="282"/>
      <c r="F7" s="282"/>
      <c r="G7" s="282"/>
    </row>
    <row r="8" spans="1:7" x14ac:dyDescent="0.25">
      <c r="B8" s="98"/>
      <c r="C8" s="98"/>
      <c r="D8" s="98"/>
      <c r="E8" s="98"/>
      <c r="F8" s="114"/>
      <c r="G8" s="114"/>
    </row>
    <row r="9" spans="1:7" x14ac:dyDescent="0.25">
      <c r="B9" s="114"/>
      <c r="C9" s="114"/>
      <c r="D9" s="114"/>
      <c r="E9" s="114"/>
      <c r="F9" s="114"/>
      <c r="G9" s="114"/>
    </row>
    <row r="10" spans="1:7" ht="20.25" customHeight="1" x14ac:dyDescent="0.25">
      <c r="B10" s="114"/>
      <c r="C10" s="276"/>
      <c r="D10" s="276"/>
      <c r="E10" s="276"/>
      <c r="F10" s="276"/>
      <c r="G10" s="276"/>
    </row>
    <row r="11" spans="1:7" x14ac:dyDescent="0.25">
      <c r="A11" s="352"/>
      <c r="B11" s="353"/>
      <c r="C11" s="353"/>
      <c r="D11" s="354"/>
      <c r="E11" s="348" t="s">
        <v>132</v>
      </c>
      <c r="F11" s="348" t="s">
        <v>133</v>
      </c>
      <c r="G11" s="350" t="s">
        <v>120</v>
      </c>
    </row>
    <row r="12" spans="1:7" x14ac:dyDescent="0.25">
      <c r="A12" s="355"/>
      <c r="B12" s="356"/>
      <c r="C12" s="356"/>
      <c r="D12" s="357"/>
      <c r="E12" s="349"/>
      <c r="F12" s="349"/>
      <c r="G12" s="351"/>
    </row>
    <row r="13" spans="1:7" x14ac:dyDescent="0.25">
      <c r="A13" s="358"/>
      <c r="B13" s="359"/>
      <c r="C13" s="359"/>
      <c r="D13" s="360"/>
      <c r="E13" s="145" t="s">
        <v>134</v>
      </c>
      <c r="F13" s="145" t="s">
        <v>134</v>
      </c>
      <c r="G13" s="145" t="s">
        <v>134</v>
      </c>
    </row>
    <row r="14" spans="1:7" x14ac:dyDescent="0.25">
      <c r="A14" s="347" t="s">
        <v>239</v>
      </c>
      <c r="B14" s="291"/>
      <c r="C14" s="291"/>
      <c r="D14" s="292"/>
      <c r="E14" s="149">
        <v>30</v>
      </c>
      <c r="F14" s="145">
        <v>0</v>
      </c>
      <c r="G14" s="145">
        <v>30</v>
      </c>
    </row>
    <row r="15" spans="1:7" x14ac:dyDescent="0.25">
      <c r="A15" s="347" t="s">
        <v>240</v>
      </c>
      <c r="B15" s="291"/>
      <c r="C15" s="291"/>
      <c r="D15" s="292"/>
      <c r="E15" s="149">
        <v>46</v>
      </c>
      <c r="F15" s="149">
        <v>2</v>
      </c>
      <c r="G15" s="145">
        <v>46</v>
      </c>
    </row>
    <row r="16" spans="1:7" x14ac:dyDescent="0.25">
      <c r="A16" s="146" t="s">
        <v>241</v>
      </c>
      <c r="B16" s="147"/>
      <c r="C16" s="147"/>
      <c r="D16" s="148"/>
      <c r="E16" s="149">
        <v>0</v>
      </c>
      <c r="F16" s="149">
        <v>0</v>
      </c>
      <c r="G16" s="145">
        <v>2</v>
      </c>
    </row>
    <row r="17" spans="1:7" x14ac:dyDescent="0.25">
      <c r="A17" s="347" t="s">
        <v>135</v>
      </c>
      <c r="B17" s="291"/>
      <c r="C17" s="291"/>
      <c r="D17" s="292"/>
      <c r="E17" s="145">
        <f>E14+E15+E16</f>
        <v>76</v>
      </c>
      <c r="F17" s="145">
        <v>2</v>
      </c>
      <c r="G17" s="145">
        <v>78</v>
      </c>
    </row>
    <row r="18" spans="1:7" x14ac:dyDescent="0.25">
      <c r="A18" s="347" t="s">
        <v>136</v>
      </c>
      <c r="B18" s="291"/>
      <c r="C18" s="291"/>
      <c r="D18" s="292"/>
      <c r="E18" s="149">
        <v>0</v>
      </c>
      <c r="F18" s="150">
        <v>0</v>
      </c>
      <c r="G18" s="149">
        <v>0</v>
      </c>
    </row>
    <row r="19" spans="1:7" x14ac:dyDescent="0.25">
      <c r="A19" s="347" t="s">
        <v>137</v>
      </c>
      <c r="B19" s="291"/>
      <c r="C19" s="291"/>
      <c r="D19" s="292"/>
      <c r="E19" s="145">
        <f>SUM(E17:E18)</f>
        <v>76</v>
      </c>
      <c r="F19" s="145">
        <f>SUM(F17:F18)</f>
        <v>2</v>
      </c>
      <c r="G19" s="145">
        <f>SUM(G17:G18)</f>
        <v>78</v>
      </c>
    </row>
  </sheetData>
  <mergeCells count="12">
    <mergeCell ref="A15:D15"/>
    <mergeCell ref="A17:D17"/>
    <mergeCell ref="A18:D18"/>
    <mergeCell ref="A19:D19"/>
    <mergeCell ref="B6:G6"/>
    <mergeCell ref="B7:G7"/>
    <mergeCell ref="C10:G10"/>
    <mergeCell ref="F11:F12"/>
    <mergeCell ref="G11:G12"/>
    <mergeCell ref="A11:D13"/>
    <mergeCell ref="E11:E12"/>
    <mergeCell ref="A14:D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</vt:i4>
      </vt:variant>
    </vt:vector>
  </HeadingPairs>
  <TitlesOfParts>
    <vt:vector size="11" baseType="lpstr">
      <vt:lpstr>1. melléklet</vt:lpstr>
      <vt:lpstr>2. melléklet</vt:lpstr>
      <vt:lpstr>3. melléklet</vt:lpstr>
      <vt:lpstr>4.melléklet</vt:lpstr>
      <vt:lpstr>5. melléklet</vt:lpstr>
      <vt:lpstr>6. melléklet</vt:lpstr>
      <vt:lpstr>7.melléklet</vt:lpstr>
      <vt:lpstr>8.melléklet</vt:lpstr>
      <vt:lpstr>9. melléklet</vt:lpstr>
      <vt:lpstr>'5. melléklet'!Nyomtatási_terület</vt:lpstr>
      <vt:lpstr>'8.melléklet'!Nyomtatási_terület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 Ujhartyáni</dc:creator>
  <cp:lastModifiedBy>Edina</cp:lastModifiedBy>
  <cp:lastPrinted>2026-02-12T12:01:41Z</cp:lastPrinted>
  <dcterms:created xsi:type="dcterms:W3CDTF">2025-01-08T09:20:17Z</dcterms:created>
  <dcterms:modified xsi:type="dcterms:W3CDTF">2026-02-12T12:06:06Z</dcterms:modified>
</cp:coreProperties>
</file>